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" sheetId="1" r:id="rId4"/>
    <sheet state="visible" name="Februari" sheetId="2" r:id="rId5"/>
    <sheet state="visible" name="Maret" sheetId="3" r:id="rId6"/>
    <sheet state="visible" name="April" sheetId="4" r:id="rId7"/>
    <sheet state="visible" name="Mei" sheetId="5" r:id="rId8"/>
    <sheet state="visible" name="Juni" sheetId="6" r:id="rId9"/>
    <sheet state="visible" name="Juli" sheetId="7" r:id="rId10"/>
    <sheet state="visible" name="Agustus" sheetId="8" r:id="rId11"/>
    <sheet state="visible" name="September" sheetId="9" r:id="rId12"/>
    <sheet state="visible" name="Oktober" sheetId="10" r:id="rId13"/>
    <sheet state="visible" name="November" sheetId="11" r:id="rId14"/>
    <sheet state="visible" name="Desember" sheetId="12" r:id="rId15"/>
    <sheet state="visible" name="Nama Karyawan" sheetId="13" r:id="rId16"/>
  </sheets>
  <definedNames>
    <definedName name="PribadiKunci">Januari!$G$2</definedName>
    <definedName name="LabelLiburanKunci">Januari!$D$2</definedName>
    <definedName name="TahunKalender">Januari!$AH$4</definedName>
    <definedName localSheetId="9" name="NamaBulan">Oktober!$B$4</definedName>
    <definedName localSheetId="2" name="NamaBulan">Maret!$B$4</definedName>
    <definedName name="LiburanKunci">Januari!$C$2</definedName>
    <definedName name="LabelSakitKunci">Januari!$L$2</definedName>
    <definedName name="SakitKunci">Januari!$K$2</definedName>
    <definedName name="LabelKustomKunci2">Januari!$S$2</definedName>
    <definedName localSheetId="10" name="NamaBulan">November!$B$4</definedName>
    <definedName localSheetId="1" name="NamaBulan">Februari!$B$4</definedName>
    <definedName name="LabelKustomKunci1">Januari!$O$2</definedName>
    <definedName localSheetId="0" name="NamaBulan">Januari!$B$4</definedName>
    <definedName name="Kustomkunci1">Januari!$N$2</definedName>
    <definedName name="LabelPribadiKunci">Januari!$H$2</definedName>
    <definedName localSheetId="3" name="NamaBulan">April!$B$4</definedName>
    <definedName localSheetId="7" name="NamaBulan">Agustus!$B$4</definedName>
    <definedName localSheetId="11" name="NamaBulan">Desember!$B$4</definedName>
    <definedName name="KustomKunci2">Januari!$R$2</definedName>
    <definedName localSheetId="5" name="NamaBulan">Juni!$B$4</definedName>
    <definedName name="Nama_kunci">Januari!$B$2</definedName>
    <definedName name="Judul_Absensi_Karyawan">Januari!$B$1</definedName>
    <definedName localSheetId="8" name="NamaBulan">September!$B$4</definedName>
    <definedName localSheetId="6" name="NamaBulan">Juli!$B$4</definedName>
    <definedName localSheetId="4" name="NamaBulan">Mei!$B$4</definedName>
  </definedNames>
  <calcPr/>
</workbook>
</file>

<file path=xl/sharedStrings.xml><?xml version="1.0" encoding="utf-8"?>
<sst xmlns="http://schemas.openxmlformats.org/spreadsheetml/2006/main" count="643" uniqueCount="64">
  <si>
    <t>Jadwal Absen Karyawan</t>
  </si>
  <si>
    <t>Kunci Jenis Absen</t>
  </si>
  <si>
    <t>L</t>
  </si>
  <si>
    <t>Liburan</t>
  </si>
  <si>
    <t>P</t>
  </si>
  <si>
    <t>Pribadi</t>
  </si>
  <si>
    <t>S</t>
  </si>
  <si>
    <t>Sakit</t>
  </si>
  <si>
    <t>Kustom 1</t>
  </si>
  <si>
    <t>Kustom 2</t>
  </si>
  <si>
    <t>Masukkan tahun:</t>
  </si>
  <si>
    <t>Januari</t>
  </si>
  <si>
    <t>Tanggal Absen</t>
  </si>
  <si>
    <t>Nama Karyawan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</si>
  <si>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</si>
  <si>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</si>
  <si>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</si>
  <si>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</si>
  <si>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</si>
  <si>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</si>
  <si>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</si>
  <si>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</si>
  <si>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</si>
  <si>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</si>
  <si>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</si>
  <si>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</si>
  <si>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</si>
  <si>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</si>
  <si>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</si>
  <si>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</si>
  <si>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</si>
  <si>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</si>
  <si>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</si>
  <si>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</si>
  <si>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</si>
  <si>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</si>
  <si>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</si>
  <si>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</si>
  <si>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</si>
  <si>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</si>
  <si>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</si>
  <si>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</si>
  <si>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</si>
  <si>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 xml:space="preserve">30 </t>
  </si>
  <si>
    <t>31</t>
  </si>
  <si>
    <t>Total Hari</t>
  </si>
  <si>
    <t>Karyawan 1</t>
  </si>
  <si>
    <t>Karyawan 2</t>
  </si>
  <si>
    <t>Karyawan 3</t>
  </si>
  <si>
    <t>Karyawan 4</t>
  </si>
  <si>
    <t>Karyawan 5</t>
  </si>
  <si>
    <t>Februari</t>
  </si>
  <si>
    <t xml:space="preserve"> </t>
  </si>
  <si>
    <t xml:space="preserve"> 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</si>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</sst>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0;"/>
  </numFmts>
  <fonts count="10">
    <font>
      <sz val="11.0"/>
      <color theme="1"/>
      <name val="Arial"/>
    </font>
    <font>
      <sz val="11.0"/>
      <color theme="1"/>
      <name val="Calibri"/>
    </font>
    <font>
      <b/>
      <sz val="26.0"/>
      <color rgb="FF4B180E"/>
      <name val="Calibri"/>
    </font>
    <font>
      <b/>
      <sz val="11.0"/>
      <color theme="1"/>
      <name val="Calibri"/>
    </font>
    <font/>
    <font>
      <sz val="11.0"/>
      <color rgb="FF521A11"/>
      <name val="Calibri"/>
    </font>
    <font>
      <b/>
      <sz val="18.0"/>
      <color rgb="FF7B271A"/>
      <name val="Calibri"/>
    </font>
    <font>
      <b/>
      <sz val="18.0"/>
      <color rgb="FF7B271A"/>
    </font>
    <font>
      <sz val="11.0"/>
      <color rgb="FF4B180E"/>
      <name val="Calibri"/>
    </font>
    <font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6DFBE"/>
        <bgColor rgb="FFD6DFBE"/>
      </patternFill>
    </fill>
    <fill>
      <patternFill patternType="solid">
        <fgColor rgb="FFDE7565"/>
        <bgColor rgb="FFDE7565"/>
      </patternFill>
    </fill>
    <fill>
      <patternFill patternType="solid">
        <fgColor rgb="FFF1F2E8"/>
        <bgColor rgb="FFF1F2E8"/>
      </patternFill>
    </fill>
    <fill>
      <patternFill patternType="solid">
        <fgColor rgb="FFF4CCAC"/>
        <bgColor rgb="FFF4CCAC"/>
      </patternFill>
    </fill>
    <fill>
      <patternFill patternType="solid">
        <fgColor rgb="FFC2CF9D"/>
        <bgColor rgb="FFC2CF9D"/>
      </patternFill>
    </fill>
    <fill>
      <patternFill patternType="solid">
        <fgColor rgb="FFFFE084"/>
        <bgColor rgb="FFFFE084"/>
      </patternFill>
    </fill>
    <fill>
      <patternFill patternType="solid">
        <fgColor rgb="FFB8C1DF"/>
        <bgColor rgb="FFB8C1DF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horizontal="left" readingOrder="0" shrinkToFit="0" vertical="center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vertical="top"/>
    </xf>
    <xf borderId="0" fillId="0" fontId="1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right" vertical="center"/>
    </xf>
    <xf borderId="1" fillId="3" fontId="3" numFmtId="0" xfId="0" applyAlignment="1" applyBorder="1" applyFill="1" applyFont="1">
      <alignment horizontal="center" vertical="center"/>
    </xf>
    <xf borderId="2" fillId="4" fontId="1" numFmtId="0" xfId="0" applyAlignment="1" applyBorder="1" applyFill="1" applyFont="1">
      <alignment horizontal="left" vertical="center"/>
    </xf>
    <xf borderId="3" fillId="0" fontId="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left" vertical="center"/>
    </xf>
    <xf borderId="1" fillId="5" fontId="3" numFmtId="0" xfId="0" applyAlignment="1" applyBorder="1" applyFill="1" applyFont="1">
      <alignment horizontal="center" vertical="center"/>
    </xf>
    <xf borderId="1" fillId="6" fontId="3" numFmtId="0" xfId="0" applyAlignment="1" applyBorder="1" applyFill="1" applyFont="1">
      <alignment horizontal="center" vertical="center"/>
    </xf>
    <xf borderId="1" fillId="7" fontId="3" numFmtId="164" xfId="0" applyAlignment="1" applyBorder="1" applyFill="1" applyFont="1" applyNumberFormat="1">
      <alignment horizontal="center" vertical="center"/>
    </xf>
    <xf borderId="1" fillId="8" fontId="3" numFmtId="164" xfId="0" applyAlignment="1" applyBorder="1" applyFill="1" applyFont="1" applyNumberFormat="1">
      <alignment horizontal="center" vertical="center"/>
    </xf>
    <xf borderId="0" fillId="0" fontId="5" numFmtId="0" xfId="0" applyAlignment="1" applyFont="1">
      <alignment horizontal="center" vertical="bottom"/>
    </xf>
    <xf borderId="1" fillId="4" fontId="6" numFmtId="0" xfId="0" applyAlignment="1" applyBorder="1" applyFont="1">
      <alignment horizontal="center" vertical="center"/>
    </xf>
    <xf borderId="2" fillId="4" fontId="6" numFmtId="0" xfId="0" applyAlignment="1" applyBorder="1" applyFont="1">
      <alignment horizontal="center" vertical="center"/>
    </xf>
    <xf borderId="1" fillId="4" fontId="7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1" fillId="4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" numFmtId="1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4B180E"/>
          <bgColor rgb="FF4B180E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EAEFDE"/>
          <bgColor rgb="FFEAEFDE"/>
        </patternFill>
      </fill>
      <border/>
    </dxf>
  </dxfs>
  <tableStyles count="13">
    <tableStyle count="4" pivot="0" name="Januari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Februari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Maret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April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Mei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Juni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Juli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Agustus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September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Oktober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November-style">
      <tableStyleElement dxfId="2" type="headerRow"/>
      <tableStyleElement dxfId="3" type="firstRowStripe"/>
      <tableStyleElement dxfId="4" type="secondRowStripe"/>
      <tableStyleElement dxfId="5" type="totalRow"/>
    </tableStyle>
    <tableStyle count="4" pivot="0" name="Desember-style">
      <tableStyleElement dxfId="2" type="headerRow"/>
      <tableStyleElement dxfId="3" type="firstRowStripe"/>
      <tableStyleElement dxfId="4" type="secondRowStripe"/>
      <tableStyleElement dxfId="5" type="totalRow"/>
    </tableStyle>
    <tableStyle count="3" pivot="0" name="Nama Karyawan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totalsRowCount="1" ref="B6:AH12" displayName="Table_1" id="1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31" id="32"/>
    <tableColumn totalsRowFunction="custom" name="Total Hari" id="33"/>
  </tableColumns>
  <tableStyleInfo name="Januari-style" showColumnStripes="0" showFirstColumn="1" showLastColumn="1" showRowStripes="1"/>
</table>
</file>

<file path=xl/tables/table2.xml><?xml version="1.0" encoding="utf-8"?>
<table xmlns="http://schemas.openxmlformats.org/spreadsheetml/2006/main" totalsRowCount="1" ref="B6:AH12" displayName="Table_2" id="2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name=" " id="31"/>
    <tableColumn name="  " id="32"/>
    <tableColumn totalsRowFunction="custom" name="Total Hari" id="33"/>
  </tableColumns>
  <tableStyleInfo name="Februari-style" showColumnStripes="0" showFirstColumn="1" showLastColumn="1" showRowStripes="1"/>
</table>
</file>

<file path=xl/tables/table3.xml><?xml version="1.0" encoding="utf-8"?>
<table xmlns="http://schemas.openxmlformats.org/spreadsheetml/2006/main" totalsRowCount="1" ref="B6:AH12" displayName="Table_3" id="3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31" id="32"/>
    <tableColumn totalsRowFunction="custom" name="Total Hari" id="33"/>
  </tableColumns>
  <tableStyleInfo name="Maret-style" showColumnStripes="0" showFirstColumn="1" showLastColumn="1" showRowStripes="1"/>
</table>
</file>

<file path=xl/tables/table4.xml><?xml version="1.0" encoding="utf-8"?>
<table xmlns="http://schemas.openxmlformats.org/spreadsheetml/2006/main" totalsRowCount="1" ref="B6:AH12" displayName="Table_4" id="4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 " id="32"/>
    <tableColumn totalsRowFunction="custom" name="Total Hari" id="33"/>
  </tableColumns>
  <tableStyleInfo name="April-style" showColumnStripes="0" showFirstColumn="1" showLastColumn="1" showRowStripes="1"/>
</table>
</file>

<file path=xl/tables/table5.xml><?xml version="1.0" encoding="utf-8"?>
<table xmlns="http://schemas.openxmlformats.org/spreadsheetml/2006/main" totalsRowCount="1" ref="B6:AH12" displayName="Table_5" id="5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31" id="32"/>
    <tableColumn totalsRowFunction="custom" name="Total Hari" id="33"/>
  </tableColumns>
  <tableStyleInfo name="Mei-style" showColumnStripes="0" showFirstColumn="1" showLastColumn="1" showRowStripes="1"/>
</table>
</file>

<file path=xl/tables/table6.xml><?xml version="1.0" encoding="utf-8"?>
<table xmlns="http://schemas.openxmlformats.org/spreadsheetml/2006/main" totalsRowCount="1" ref="B6:AH12" displayName="Table_6" id="6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 " id="32"/>
    <tableColumn totalsRowFunction="custom" name="Total Hari" id="33"/>
  </tableColumns>
  <tableStyleInfo name="Juni-style" showColumnStripes="0" showFirstColumn="1" showLastColumn="1" showRowStripes="1"/>
</table>
</file>

<file path=xl/tables/table7.xml><?xml version="1.0" encoding="utf-8"?>
<table xmlns="http://schemas.openxmlformats.org/spreadsheetml/2006/main" totalsRowCount="1" ref="B6:AH12" displayName="Table_7" id="7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31" id="32"/>
    <tableColumn totalsRowFunction="custom" name="Total Hari" id="33"/>
  </tableColumns>
  <tableStyleInfo name="Juli-style" showColumnStripes="0" showFirstColumn="1" showLastColumn="1" showRowStripes="1"/>
</table>
</file>

<file path=xl/tables/table8.xml><?xml version="1.0" encoding="utf-8"?>
<table xmlns="http://schemas.openxmlformats.org/spreadsheetml/2006/main" totalsRowCount="1" ref="B6:AH12" displayName="Table_8" id="8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31" id="32"/>
    <tableColumn totalsRowFunction="custom" name="Total Hari" id="33"/>
  </tableColumns>
  <tableStyleInfo name="Agustus-style" showColumnStripes="0" showFirstColumn="1" showLastColumn="1" showRowStripes="1"/>
</table>
</file>

<file path=xl/tables/table9.xml><?xml version="1.0" encoding="utf-8"?>
<table xmlns="http://schemas.openxmlformats.org/spreadsheetml/2006/main" totalsRowCount="1" ref="B6:AH12" displayName="Table_9" id="9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 " id="32"/>
    <tableColumn totalsRowFunction="custom" name="Total Hari" id="33"/>
  </tableColumns>
  <tableStyleInfo name="September-style" showColumnStripes="0" showFirstColumn="1" showLastColumn="1" showRowStripes="1"/>
</table>
</file>

<file path=xl/tables/table10.xml><?xml version="1.0" encoding="utf-8"?>
<table xmlns="http://schemas.openxmlformats.org/spreadsheetml/2006/main" totalsRowCount="1" ref="B6:AH12" displayName="Table_10" id="10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31" id="32"/>
    <tableColumn totalsRowFunction="custom" name="Total Hari" id="33"/>
  </tableColumns>
  <tableStyleInfo name="Oktober-style" showColumnStripes="0" showFirstColumn="1" showLastColumn="1" showRowStripes="1"/>
</table>
</file>

<file path=xl/tables/table11.xml><?xml version="1.0" encoding="utf-8"?>
<table xmlns="http://schemas.openxmlformats.org/spreadsheetml/2006/main" totalsRowCount="1" ref="B6:AH12" displayName="Table_11" id="11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 " id="32"/>
    <tableColumn totalsRowFunction="custom" name="Total Hari" id="33"/>
  </tableColumns>
  <tableStyleInfo name="November-style" showColumnStripes="0" showFirstColumn="1" showLastColumn="1" showRowStripes="1"/>
</table>
</file>

<file path=xl/tables/table12.xml><?xml version="1.0" encoding="utf-8"?>
<table xmlns="http://schemas.openxmlformats.org/spreadsheetml/2006/main" totalsRowCount="1" ref="B6:AH12" displayName="Table_12" id="12">
  <tableColumns count="33">
    <tableColumn totalsRowFunction="custom" name="Nama Karyawan" id="1"/>
    <tableColumn totalsRowFunction="custom" name="1" id="2"/>
    <tableColumn totalsRowFunction="custom" name="2" id="3"/>
    <tableColumn totalsRowFunction="custom" name="3" id="4"/>
    <tableColumn totalsRowFunction="custom" name="4" id="5"/>
    <tableColumn totalsRowFunction="custom" name="5" id="6"/>
    <tableColumn totalsRowFunction="custom" name="6" id="7"/>
    <tableColumn totalsRowFunction="custom" name="7" id="8"/>
    <tableColumn totalsRowFunction="custom" name="8" id="9"/>
    <tableColumn totalsRowFunction="custom" name="9" id="10"/>
    <tableColumn totalsRowFunction="custom" name="10" id="11"/>
    <tableColumn totalsRowFunction="custom" name="11" id="12"/>
    <tableColumn totalsRowFunction="custom" name="12" id="13"/>
    <tableColumn totalsRowFunction="custom" name="13" id="14"/>
    <tableColumn totalsRowFunction="custom" name="14" id="15"/>
    <tableColumn totalsRowFunction="custom" name="15" id="16"/>
    <tableColumn totalsRowFunction="custom" name="16" id="17"/>
    <tableColumn totalsRowFunction="custom" name="17" id="18"/>
    <tableColumn totalsRowFunction="custom" name="18" id="19"/>
    <tableColumn totalsRowFunction="custom" name="19" id="20"/>
    <tableColumn totalsRowFunction="custom" name="20" id="21"/>
    <tableColumn totalsRowFunction="custom" name="21" id="22"/>
    <tableColumn totalsRowFunction="custom" name="22" id="23"/>
    <tableColumn totalsRowFunction="custom" name="23" id="24"/>
    <tableColumn totalsRowFunction="custom" name="24" id="25"/>
    <tableColumn totalsRowFunction="custom" name="25" id="26"/>
    <tableColumn totalsRowFunction="custom" name="26" id="27"/>
    <tableColumn totalsRowFunction="custom" name="27" id="28"/>
    <tableColumn totalsRowFunction="custom" name="28" id="29"/>
    <tableColumn totalsRowFunction="custom" name="29" id="30"/>
    <tableColumn totalsRowFunction="custom" name="30 " id="31"/>
    <tableColumn totalsRowFunction="custom" name="31" id="32"/>
    <tableColumn totalsRowFunction="custom" name="Total Hari" id="33"/>
  </tableColumns>
  <tableStyleInfo name="Desember-style" showColumnStripes="0" showFirstColumn="1" showLastColumn="1" showRowStripes="1"/>
</table>
</file>

<file path=xl/tables/table13.xml><?xml version="1.0" encoding="utf-8"?>
<table xmlns="http://schemas.openxmlformats.org/spreadsheetml/2006/main" ref="B3:B8" displayName="Table_13" id="13">
  <tableColumns count="1">
    <tableColumn name="Nama Karyawan" id="1"/>
  </tableColumns>
  <tableStyleInfo name="Nama Karyawa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4F66A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C1E11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3" t="s">
        <v>10</v>
      </c>
    </row>
    <row r="4" ht="30.0" customHeight="1">
      <c r="A4" s="3"/>
      <c r="B4" s="14" t="s">
        <v>11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6">
        <v>2021.0</v>
      </c>
    </row>
    <row r="5" ht="15.0" customHeight="1">
      <c r="A5" s="3"/>
      <c r="B5" s="14"/>
      <c r="C5" s="17" t="str">
        <f>TEXT(WEEKDAY(DATE(TahunKalender,1,1),1),"aaa")</f>
        <v>aaa</v>
      </c>
      <c r="D5" s="17" t="str">
        <f>TEXT(WEEKDAY(DATE(TahunKalender,1,2),1),"aaa")</f>
        <v>aaa</v>
      </c>
      <c r="E5" s="17" t="str">
        <f>TEXT(WEEKDAY(DATE(TahunKalender,1,3),1),"aaa")</f>
        <v>aaa</v>
      </c>
      <c r="F5" s="17" t="str">
        <f>TEXT(WEEKDAY(DATE(TahunKalender,1,4),1),"aaa")</f>
        <v>aaa</v>
      </c>
      <c r="G5" s="17" t="str">
        <f>TEXT(WEEKDAY(DATE(TahunKalender,1,5),1),"aaa")</f>
        <v>aaa</v>
      </c>
      <c r="H5" s="17" t="str">
        <f>TEXT(WEEKDAY(DATE(TahunKalender,1,6),1),"aaa")</f>
        <v>aaa</v>
      </c>
      <c r="I5" s="17" t="str">
        <f>TEXT(WEEKDAY(DATE(TahunKalender,1,7),1),"aaa")</f>
        <v>aaa</v>
      </c>
      <c r="J5" s="17" t="str">
        <f>TEXT(WEEKDAY(DATE(TahunKalender,1,8),1),"aaa")</f>
        <v>aaa</v>
      </c>
      <c r="K5" s="17" t="str">
        <f>TEXT(WEEKDAY(DATE(TahunKalender,1,9),1),"aaa")</f>
        <v>aaa</v>
      </c>
      <c r="L5" s="17" t="str">
        <f>TEXT(WEEKDAY(DATE(TahunKalender,1,10),1),"aaa")</f>
        <v>aaa</v>
      </c>
      <c r="M5" s="17" t="str">
        <f>TEXT(WEEKDAY(DATE(TahunKalender,1,11),1),"aaa")</f>
        <v>aaa</v>
      </c>
      <c r="N5" s="17" t="str">
        <f>TEXT(WEEKDAY(DATE(TahunKalender,1,12),1),"aaa")</f>
        <v>aaa</v>
      </c>
      <c r="O5" s="17" t="str">
        <f>TEXT(WEEKDAY(DATE(TahunKalender,1,13),1),"aaa")</f>
        <v>aaa</v>
      </c>
      <c r="P5" s="17" t="str">
        <f>TEXT(WEEKDAY(DATE(TahunKalender,1,14),1),"aaa")</f>
        <v>aaa</v>
      </c>
      <c r="Q5" s="17" t="str">
        <f>TEXT(WEEKDAY(DATE(TahunKalender,1,15),1),"aaa")</f>
        <v>aaa</v>
      </c>
      <c r="R5" s="17" t="str">
        <f>TEXT(WEEKDAY(DATE(TahunKalender,1,16),1),"aaa")</f>
        <v>aaa</v>
      </c>
      <c r="S5" s="17" t="str">
        <f>TEXT(WEEKDAY(DATE(TahunKalender,1,17),1),"aaa")</f>
        <v>aaa</v>
      </c>
      <c r="T5" s="17" t="str">
        <f>TEXT(WEEKDAY(DATE(TahunKalender,1,18),1),"aaa")</f>
        <v>aaa</v>
      </c>
      <c r="U5" s="17" t="str">
        <f>TEXT(WEEKDAY(DATE(TahunKalender,1,19),1),"aaa")</f>
        <v>aaa</v>
      </c>
      <c r="V5" s="17" t="str">
        <f>TEXT(WEEKDAY(DATE(TahunKalender,1,20),1),"aaa")</f>
        <v>aaa</v>
      </c>
      <c r="W5" s="17" t="str">
        <f>TEXT(WEEKDAY(DATE(TahunKalender,1,21),1),"aaa")</f>
        <v>aaa</v>
      </c>
      <c r="X5" s="17" t="str">
        <f>TEXT(WEEKDAY(DATE(TahunKalender,1,22),1),"aaa")</f>
        <v>aaa</v>
      </c>
      <c r="Y5" s="17" t="str">
        <f>TEXT(WEEKDAY(DATE(TahunKalender,1,23),1),"aaa")</f>
        <v>aaa</v>
      </c>
      <c r="Z5" s="17" t="str">
        <f>TEXT(WEEKDAY(DATE(TahunKalender,1,24),1),"aaa")</f>
        <v>aaa</v>
      </c>
      <c r="AA5" s="17" t="str">
        <f>TEXT(WEEKDAY(DATE(TahunKalender,1,25),1),"aaa")</f>
        <v>aaa</v>
      </c>
      <c r="AB5" s="17" t="str">
        <f>TEXT(WEEKDAY(DATE(TahunKalender,1,26),1),"aaa")</f>
        <v>aaa</v>
      </c>
      <c r="AC5" s="17" t="str">
        <f>TEXT(WEEKDAY(DATE(TahunKalender,1,27),1),"aaa")</f>
        <v>aaa</v>
      </c>
      <c r="AD5" s="17" t="str">
        <f>TEXT(WEEKDAY(DATE(TahunKalender,1,28),1),"aaa")</f>
        <v>aaa</v>
      </c>
      <c r="AE5" s="17" t="str">
        <f>TEXT(WEEKDAY(DATE(TahunKalender,1,29),1),"aaa")</f>
        <v>aaa</v>
      </c>
      <c r="AF5" s="17" t="str">
        <f>TEXT(WEEKDAY(DATE(TahunKalender,1,30),1),"aaa")</f>
        <v>aaa</v>
      </c>
      <c r="AG5" s="17" t="str">
        <f>TEXT(WEEKDAY(DATE(TahunKalender,1,31),1),"aaa")</f>
        <v>aaa</v>
      </c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44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 t="s">
        <v>2</v>
      </c>
      <c r="F7" s="19" t="s">
        <v>2</v>
      </c>
      <c r="G7" s="19" t="s">
        <v>2</v>
      </c>
      <c r="H7" s="19" t="s">
        <v>2</v>
      </c>
      <c r="I7" s="19"/>
      <c r="J7" s="19"/>
      <c r="K7" s="19"/>
      <c r="L7" s="19"/>
      <c r="M7" s="19"/>
      <c r="N7" s="19"/>
      <c r="O7" s="19" t="s">
        <v>2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>
        <f>COUNTA(Januari!$C7:$AG7)</f>
        <v>5</v>
      </c>
    </row>
    <row r="8" ht="30.0" customHeight="1">
      <c r="A8" s="3"/>
      <c r="B8" s="20" t="s">
        <v>47</v>
      </c>
      <c r="C8" s="19"/>
      <c r="D8" s="19"/>
      <c r="E8" s="19"/>
      <c r="F8" s="19"/>
      <c r="G8" s="19" t="s">
        <v>6</v>
      </c>
      <c r="H8" s="19" t="s">
        <v>6</v>
      </c>
      <c r="I8" s="19"/>
      <c r="J8" s="19"/>
      <c r="K8" s="19"/>
      <c r="L8" s="19"/>
      <c r="M8" s="19" t="s">
        <v>4</v>
      </c>
      <c r="N8" s="19"/>
      <c r="O8" s="19"/>
      <c r="P8" s="19"/>
      <c r="Q8" s="19"/>
      <c r="R8" s="19"/>
      <c r="S8" s="19"/>
      <c r="T8" s="19"/>
      <c r="U8" s="19"/>
      <c r="V8" s="19" t="s">
        <v>6</v>
      </c>
      <c r="W8" s="19"/>
      <c r="X8" s="19"/>
      <c r="Y8" s="19"/>
      <c r="Z8" s="19"/>
      <c r="AA8" s="19" t="s">
        <v>2</v>
      </c>
      <c r="AB8" s="19" t="s">
        <v>2</v>
      </c>
      <c r="AC8" s="19" t="s">
        <v>2</v>
      </c>
      <c r="AD8" s="19"/>
      <c r="AE8" s="19"/>
      <c r="AF8" s="19"/>
      <c r="AG8" s="19"/>
      <c r="AH8" s="21">
        <f>COUNTA(Januari!$C8:$AG8)</f>
        <v>7</v>
      </c>
    </row>
    <row r="9" ht="30.0" customHeight="1">
      <c r="A9" s="3"/>
      <c r="B9" s="20" t="s">
        <v>48</v>
      </c>
      <c r="C9" s="19"/>
      <c r="D9" s="19"/>
      <c r="E9" s="19" t="s">
        <v>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 t="s">
        <v>6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 t="s">
        <v>6</v>
      </c>
      <c r="AF9" s="19"/>
      <c r="AG9" s="19"/>
      <c r="AH9" s="21">
        <f>COUNTA(Januari!$C9:$AG9)</f>
        <v>3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 t="s">
        <v>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 t="s">
        <v>2</v>
      </c>
      <c r="V10" s="19" t="s">
        <v>2</v>
      </c>
      <c r="W10" s="19" t="s">
        <v>2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>
        <f>COUNTA(Januari!$C10:$AG10)</f>
        <v>4</v>
      </c>
    </row>
    <row r="11" ht="30.0" customHeight="1">
      <c r="A11" s="3"/>
      <c r="B11" s="20" t="s">
        <v>50</v>
      </c>
      <c r="C11" s="19"/>
      <c r="D11" s="19"/>
      <c r="E11" s="19"/>
      <c r="F11" s="19" t="s">
        <v>6</v>
      </c>
      <c r="G11" s="19" t="s">
        <v>2</v>
      </c>
      <c r="H11" s="19" t="s">
        <v>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 t="s">
        <v>6</v>
      </c>
      <c r="T11" s="19"/>
      <c r="U11" s="19"/>
      <c r="V11" s="19"/>
      <c r="W11" s="19"/>
      <c r="X11" s="19"/>
      <c r="Y11" s="19"/>
      <c r="Z11" s="19" t="s">
        <v>6</v>
      </c>
      <c r="AA11" s="19"/>
      <c r="AB11" s="19"/>
      <c r="AC11" s="19"/>
      <c r="AD11" s="19"/>
      <c r="AE11" s="19"/>
      <c r="AF11" s="19"/>
      <c r="AG11" s="19" t="s">
        <v>2</v>
      </c>
      <c r="AH11" s="21">
        <f>COUNTA(Januari!$C11:$AG11)</f>
        <v>6</v>
      </c>
    </row>
    <row r="12" ht="30.0" customHeight="1">
      <c r="A12" s="3"/>
      <c r="B12" s="22" t="str">
        <f>"Total "&amp;Januari!NamaBulan</f>
        <v>Total Januari</v>
      </c>
      <c r="C12" s="23">
        <f>SUBTOTAL(103,Januari!$C$7:$C$11)</f>
        <v>0</v>
      </c>
      <c r="D12" s="23">
        <f>SUBTOTAL(103,Januari!$D$7:$D$11)</f>
        <v>0</v>
      </c>
      <c r="E12" s="23">
        <f>SUBTOTAL(103,Januari!$E$7:$E$11)</f>
        <v>2</v>
      </c>
      <c r="F12" s="23">
        <f>SUBTOTAL(103,Januari!$F$7:$F$11)</f>
        <v>2</v>
      </c>
      <c r="G12" s="23">
        <f>SUBTOTAL(103,Januari!$G$7:$G$11)</f>
        <v>3</v>
      </c>
      <c r="H12" s="23">
        <f>SUBTOTAL(103,Januari!$H$7:$H$11)</f>
        <v>3</v>
      </c>
      <c r="I12" s="23">
        <f>SUBTOTAL(103,Januari!$I$7:$I$11)</f>
        <v>1</v>
      </c>
      <c r="J12" s="23">
        <f>SUBTOTAL(103,Januari!$J$7:$J$11)</f>
        <v>0</v>
      </c>
      <c r="K12" s="23">
        <f>SUBTOTAL(103,Januari!$K$7:$K$11)</f>
        <v>0</v>
      </c>
      <c r="L12" s="23">
        <f>SUBTOTAL(103,Januari!$L$7:$L$11)</f>
        <v>0</v>
      </c>
      <c r="M12" s="23">
        <f>SUBTOTAL(103,Januari!$M$7:$M$11)</f>
        <v>1</v>
      </c>
      <c r="N12" s="23">
        <f>SUBTOTAL(103,Januari!$N$7:$N$11)</f>
        <v>0</v>
      </c>
      <c r="O12" s="23">
        <f>SUBTOTAL(103,Januari!$O$7:$O$11)</f>
        <v>1</v>
      </c>
      <c r="P12" s="23">
        <f>SUBTOTAL(103,Januari!$P$7:$P$11)</f>
        <v>1</v>
      </c>
      <c r="Q12" s="23">
        <f>SUBTOTAL(103,Januari!$Q$7:$Q$11)</f>
        <v>0</v>
      </c>
      <c r="R12" s="23">
        <f>SUBTOTAL(103,Januari!$R$7:$R$11)</f>
        <v>0</v>
      </c>
      <c r="S12" s="23">
        <f>SUBTOTAL(103,Januari!$S$7:$S$11)</f>
        <v>1</v>
      </c>
      <c r="T12" s="23">
        <f>SUBTOTAL(103,Januari!$T$7:$T$11)</f>
        <v>0</v>
      </c>
      <c r="U12" s="23">
        <f>SUBTOTAL(103,Januari!$U$7:$U$11)</f>
        <v>1</v>
      </c>
      <c r="V12" s="23">
        <f>SUBTOTAL(103,Januari!$V$7:$V$11)</f>
        <v>2</v>
      </c>
      <c r="W12" s="23">
        <f>SUBTOTAL(103,Januari!$W$7:$W$11)</f>
        <v>1</v>
      </c>
      <c r="X12" s="23">
        <f>SUBTOTAL(103,Januari!$X$7:$X$11)</f>
        <v>0</v>
      </c>
      <c r="Y12" s="23">
        <f>SUBTOTAL(103,Januari!$Y$7:$Y$11)</f>
        <v>0</v>
      </c>
      <c r="Z12" s="23">
        <f>SUBTOTAL(103,Januari!$Z$7:$Z$11)</f>
        <v>1</v>
      </c>
      <c r="AA12" s="23">
        <f>SUBTOTAL(103,Januari!$AA$7:$AA$11)</f>
        <v>1</v>
      </c>
      <c r="AB12" s="23">
        <f>SUBTOTAL(103,Januari!$AB$7:$AB$11)</f>
        <v>1</v>
      </c>
      <c r="AC12" s="23">
        <f>SUBTOTAL(103,Januari!$AC$7:$AC$11)</f>
        <v>1</v>
      </c>
      <c r="AD12" s="23">
        <f>SUBTOTAL(103,Januari!$AD$7:$AD$11)</f>
        <v>0</v>
      </c>
      <c r="AE12" s="23">
        <f>SUBTOTAL(103,Januari!$AE$7:$AE$11)</f>
        <v>1</v>
      </c>
      <c r="AF12" s="23">
        <f>SUBTOTAL(103,Januari!$AF$7:$AF$11)</f>
        <v>0</v>
      </c>
      <c r="AG12" s="23">
        <f>SUBTOTAL(103,Januari!$AG$7:$AG$11)</f>
        <v>1</v>
      </c>
      <c r="AH12" s="23" t="str">
        <f>SUBTOTAL(109,Januari[Total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84B2A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51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TEXT(WEEKDAY(DATE(TahunKalender,2,1),1),"aaa")</f>
        <v>aaa</v>
      </c>
      <c r="D5" s="17" t="str">
        <f>TEXT(WEEKDAY(DATE(TahunKalender,2,2),1),"aaa")</f>
        <v>aaa</v>
      </c>
      <c r="E5" s="17" t="str">
        <f>TEXT(WEEKDAY(DATE(TahunKalender,2,3),1),"aaa")</f>
        <v>aaa</v>
      </c>
      <c r="F5" s="17" t="str">
        <f>TEXT(WEEKDAY(DATE(TahunKalender,2,4),1),"aaa")</f>
        <v>aaa</v>
      </c>
      <c r="G5" s="17" t="str">
        <f>TEXT(WEEKDAY(DATE(TahunKalender,2,5),1),"aaa")</f>
        <v>aaa</v>
      </c>
      <c r="H5" s="17" t="str">
        <f>TEXT(WEEKDAY(DATE(TahunKalender,2,6),1),"aaa")</f>
        <v>aaa</v>
      </c>
      <c r="I5" s="17" t="str">
        <f>TEXT(WEEKDAY(DATE(TahunKalender,2,7),1),"aaa")</f>
        <v>aaa</v>
      </c>
      <c r="J5" s="17" t="str">
        <f>TEXT(WEEKDAY(DATE(TahunKalender,2,8),1),"aaa")</f>
        <v>aaa</v>
      </c>
      <c r="K5" s="17" t="str">
        <f>TEXT(WEEKDAY(DATE(TahunKalender,2,9),1),"aaa")</f>
        <v>aaa</v>
      </c>
      <c r="L5" s="17" t="str">
        <f>TEXT(WEEKDAY(DATE(TahunKalender,2,10),1),"aaa")</f>
        <v>aaa</v>
      </c>
      <c r="M5" s="17" t="str">
        <f>TEXT(WEEKDAY(DATE(TahunKalender,2,11),1),"aaa")</f>
        <v>aaa</v>
      </c>
      <c r="N5" s="17" t="str">
        <f>TEXT(WEEKDAY(DATE(TahunKalender,2,12),1),"aaa")</f>
        <v>aaa</v>
      </c>
      <c r="O5" s="17" t="str">
        <f>TEXT(WEEKDAY(DATE(TahunKalender,2,13),1),"aaa")</f>
        <v>aaa</v>
      </c>
      <c r="P5" s="17" t="str">
        <f>TEXT(WEEKDAY(DATE(TahunKalender,2,14),1),"aaa")</f>
        <v>aaa</v>
      </c>
      <c r="Q5" s="17" t="str">
        <f>TEXT(WEEKDAY(DATE(TahunKalender,2,15),1),"aaa")</f>
        <v>aaa</v>
      </c>
      <c r="R5" s="17" t="str">
        <f>TEXT(WEEKDAY(DATE(TahunKalender,2,16),1),"aaa")</f>
        <v>aaa</v>
      </c>
      <c r="S5" s="17" t="str">
        <f>TEXT(WEEKDAY(DATE(TahunKalender,2,17),1),"aaa")</f>
        <v>aaa</v>
      </c>
      <c r="T5" s="17" t="str">
        <f>TEXT(WEEKDAY(DATE(TahunKalender,2,18),1),"aaa")</f>
        <v>aaa</v>
      </c>
      <c r="U5" s="17" t="str">
        <f>TEXT(WEEKDAY(DATE(TahunKalender,2,19),1),"aaa")</f>
        <v>aaa</v>
      </c>
      <c r="V5" s="17" t="str">
        <f>TEXT(WEEKDAY(DATE(TahunKalender,2,20),1),"aaa")</f>
        <v>aaa</v>
      </c>
      <c r="W5" s="17" t="str">
        <f>TEXT(WEEKDAY(DATE(TahunKalender,2,21),1),"aaa")</f>
        <v>aaa</v>
      </c>
      <c r="X5" s="17" t="str">
        <f>TEXT(WEEKDAY(DATE(TahunKalender,2,22),1),"aaa")</f>
        <v>aaa</v>
      </c>
      <c r="Y5" s="17" t="str">
        <f>TEXT(WEEKDAY(DATE(TahunKalender,2,23),1),"aaa")</f>
        <v>aaa</v>
      </c>
      <c r="Z5" s="17" t="str">
        <f>TEXT(WEEKDAY(DATE(TahunKalender,2,24),1),"aaa")</f>
        <v>aaa</v>
      </c>
      <c r="AA5" s="17" t="str">
        <f>TEXT(WEEKDAY(DATE(TahunKalender,2,25),1),"aaa")</f>
        <v>aaa</v>
      </c>
      <c r="AB5" s="17" t="str">
        <f>TEXT(WEEKDAY(DATE(TahunKalender,2,26),1),"aaa")</f>
        <v>aaa</v>
      </c>
      <c r="AC5" s="17" t="str">
        <f>TEXT(WEEKDAY(DATE(TahunKalender,2,27),1),"aaa")</f>
        <v>aaa</v>
      </c>
      <c r="AD5" s="17" t="str">
        <f>TEXT(WEEKDAY(DATE(TahunKalender,2,28),1),"aaa")</f>
        <v>aaa</v>
      </c>
      <c r="AE5" s="17" t="str">
        <f>TEXT(WEEKDAY(DATE(TahunKalender,2,29),1),"aaa")</f>
        <v>aaa</v>
      </c>
      <c r="AF5" s="17"/>
      <c r="AG5" s="17"/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52</v>
      </c>
      <c r="AG6" s="19" t="s">
        <v>53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 t="s">
        <v>2</v>
      </c>
      <c r="F7" s="19" t="s">
        <v>2</v>
      </c>
      <c r="G7" s="19" t="s">
        <v>2</v>
      </c>
      <c r="H7" s="19" t="s">
        <v>2</v>
      </c>
      <c r="I7" s="19"/>
      <c r="J7" s="19"/>
      <c r="K7" s="19"/>
      <c r="L7" s="19"/>
      <c r="M7" s="19"/>
      <c r="N7" s="19"/>
      <c r="O7" s="19" t="s">
        <v>2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COUNTA(Februari[[#This Row],[1]:[29]])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 t="s">
        <v>6</v>
      </c>
      <c r="H8" s="19" t="s">
        <v>6</v>
      </c>
      <c r="I8" s="19"/>
      <c r="J8" s="19"/>
      <c r="K8" s="19"/>
      <c r="L8" s="19"/>
      <c r="M8" s="19" t="s">
        <v>4</v>
      </c>
      <c r="N8" s="19"/>
      <c r="O8" s="19"/>
      <c r="P8" s="19"/>
      <c r="Q8" s="19"/>
      <c r="R8" s="19"/>
      <c r="S8" s="19"/>
      <c r="T8" s="19"/>
      <c r="U8" s="19"/>
      <c r="V8" s="19" t="s">
        <v>6</v>
      </c>
      <c r="W8" s="19"/>
      <c r="X8" s="19"/>
      <c r="Y8" s="19"/>
      <c r="Z8" s="19"/>
      <c r="AA8" s="19" t="s">
        <v>2</v>
      </c>
      <c r="AB8" s="19" t="s">
        <v>2</v>
      </c>
      <c r="AC8" s="19" t="s">
        <v>2</v>
      </c>
      <c r="AD8" s="19"/>
      <c r="AE8" s="19"/>
      <c r="AF8" s="19"/>
      <c r="AG8" s="19"/>
      <c r="AH8" s="21" t="str">
        <f>COUNTA(Februari[[#This Row],[1]:[29]])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COUNTA(Februari[[#This Row],[1]:[29]])</f>
        <v>#ERROR!</v>
      </c>
    </row>
    <row r="10" ht="30.0" customHeight="1">
      <c r="A10" s="3"/>
      <c r="B10" s="20" t="s">
        <v>49</v>
      </c>
      <c r="C10" s="19"/>
      <c r="D10" s="19"/>
      <c r="E10" s="19" t="s">
        <v>6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 t="s">
        <v>6</v>
      </c>
      <c r="Q10" s="19"/>
      <c r="R10" s="19"/>
      <c r="S10" s="19"/>
      <c r="T10" s="19" t="s">
        <v>4</v>
      </c>
      <c r="U10" s="19"/>
      <c r="V10" s="19"/>
      <c r="W10" s="19"/>
      <c r="X10" s="19"/>
      <c r="Y10" s="19"/>
      <c r="Z10" s="19"/>
      <c r="AA10" s="19"/>
      <c r="AB10" s="19"/>
      <c r="AC10" s="19"/>
      <c r="AD10" s="19" t="s">
        <v>6</v>
      </c>
      <c r="AE10" s="19"/>
      <c r="AF10" s="19"/>
      <c r="AG10" s="19"/>
      <c r="AH10" s="21" t="str">
        <f>COUNTA(Februari[[#This Row],[1]:[29]])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 t="s">
        <v>2</v>
      </c>
      <c r="K11" s="19" t="s">
        <v>2</v>
      </c>
      <c r="L11" s="19" t="s">
        <v>2</v>
      </c>
      <c r="M11" s="19" t="s">
        <v>2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 t="s">
        <v>6</v>
      </c>
      <c r="AA11" s="19"/>
      <c r="AB11" s="19"/>
      <c r="AC11" s="19"/>
      <c r="AD11" s="19"/>
      <c r="AE11" s="19"/>
      <c r="AF11" s="19"/>
      <c r="AG11" s="19"/>
      <c r="AH11" s="21" t="str">
        <f>COUNTA(Februari[[#This Row],[1]:[29]])</f>
        <v>#ERROR!</v>
      </c>
    </row>
    <row r="12" ht="30.0" customHeight="1">
      <c r="A12" s="3"/>
      <c r="B12" s="22" t="str">
        <f>"Total "&amp;Februari!NamaBulan</f>
        <v>Total Februari</v>
      </c>
      <c r="C12" s="23" t="str">
        <f>SUBTOTAL(103,Februari[1])</f>
        <v>#ERROR!</v>
      </c>
      <c r="D12" s="23" t="str">
        <f>SUBTOTAL(103,Februari[2])</f>
        <v>#ERROR!</v>
      </c>
      <c r="E12" s="23" t="str">
        <f>SUBTOTAL(103,Februari[3])</f>
        <v>#ERROR!</v>
      </c>
      <c r="F12" s="23" t="str">
        <f>SUBTOTAL(103,Februari[4])</f>
        <v>#ERROR!</v>
      </c>
      <c r="G12" s="23" t="str">
        <f>SUBTOTAL(103,Februari[5])</f>
        <v>#ERROR!</v>
      </c>
      <c r="H12" s="23" t="str">
        <f>SUBTOTAL(103,Februari[6])</f>
        <v>#ERROR!</v>
      </c>
      <c r="I12" s="23" t="str">
        <f>SUBTOTAL(103,Februari[7])</f>
        <v>#ERROR!</v>
      </c>
      <c r="J12" s="23" t="str">
        <f>SUBTOTAL(103,Februari[8])</f>
        <v>#ERROR!</v>
      </c>
      <c r="K12" s="23" t="str">
        <f>SUBTOTAL(103,Februari[9])</f>
        <v>#ERROR!</v>
      </c>
      <c r="L12" s="23" t="str">
        <f>SUBTOTAL(103,Februari[10])</f>
        <v>#ERROR!</v>
      </c>
      <c r="M12" s="23" t="str">
        <f>SUBTOTAL(103,Februari[11])</f>
        <v>#ERROR!</v>
      </c>
      <c r="N12" s="23" t="str">
        <f>SUBTOTAL(103,Februari[12])</f>
        <v>#ERROR!</v>
      </c>
      <c r="O12" s="23" t="str">
        <f>SUBTOTAL(103,Februari[13])</f>
        <v>#ERROR!</v>
      </c>
      <c r="P12" s="23" t="str">
        <f>SUBTOTAL(103,Februari[14])</f>
        <v>#ERROR!</v>
      </c>
      <c r="Q12" s="23" t="str">
        <f>SUBTOTAL(103,Februari[15])</f>
        <v>#ERROR!</v>
      </c>
      <c r="R12" s="23" t="str">
        <f>SUBTOTAL(103,Februari[16])</f>
        <v>#ERROR!</v>
      </c>
      <c r="S12" s="23" t="str">
        <f>SUBTOTAL(103,Februari[17])</f>
        <v>#ERROR!</v>
      </c>
      <c r="T12" s="23" t="str">
        <f>SUBTOTAL(103,Februari[18])</f>
        <v>#ERROR!</v>
      </c>
      <c r="U12" s="23" t="str">
        <f>SUBTOTAL(103,Februari[19])</f>
        <v>#ERROR!</v>
      </c>
      <c r="V12" s="23" t="str">
        <f>SUBTOTAL(103,Februari[20])</f>
        <v>#ERROR!</v>
      </c>
      <c r="W12" s="23" t="str">
        <f>SUBTOTAL(103,Februari[21])</f>
        <v>#ERROR!</v>
      </c>
      <c r="X12" s="23" t="str">
        <f>SUBTOTAL(103,Februari[22])</f>
        <v>#ERROR!</v>
      </c>
      <c r="Y12" s="23" t="str">
        <f>SUBTOTAL(103,Februari[23])</f>
        <v>#ERROR!</v>
      </c>
      <c r="Z12" s="23" t="str">
        <f>SUBTOTAL(103,Februari[24])</f>
        <v>#ERROR!</v>
      </c>
      <c r="AA12" s="23" t="str">
        <f>SUBTOTAL(103,Februari[25])</f>
        <v>#ERROR!</v>
      </c>
      <c r="AB12" s="23" t="str">
        <f>SUBTOTAL(103,Februari[26])</f>
        <v>#ERROR!</v>
      </c>
      <c r="AC12" s="23" t="str">
        <f>SUBTOTAL(103,Februari[27])</f>
        <v>#ERROR!</v>
      </c>
      <c r="AD12" s="23" t="str">
        <f>SUBTOTAL(103,Februari[28])</f>
        <v>#ERROR!</v>
      </c>
      <c r="AE12" s="23" t="str">
        <f>SUBTOTAL(103,Februari[29])</f>
        <v>#ERROR!</v>
      </c>
      <c r="AF12" s="23"/>
      <c r="AG12" s="23"/>
      <c r="AH12" s="23" t="str">
        <f>SUBTOTAL(109,Februari[Total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09755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54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TEXT(WEEKDAY(DATE(TahunKalender,3,1),1),"aaa")</f>
        <v>aaa</v>
      </c>
      <c r="D5" s="17" t="str">
        <f>TEXT(WEEKDAY(DATE(TahunKalender,3,2),1),"aaa")</f>
        <v>aaa</v>
      </c>
      <c r="E5" s="17" t="str">
        <f>TEXT(WEEKDAY(DATE(TahunKalender,3,3),1),"aaa")</f>
        <v>aaa</v>
      </c>
      <c r="F5" s="17" t="str">
        <f>TEXT(WEEKDAY(DATE(TahunKalender,3,4),1),"aaa")</f>
        <v>aaa</v>
      </c>
      <c r="G5" s="17" t="str">
        <f>TEXT(WEEKDAY(DATE(TahunKalender,3,5),1),"aaa")</f>
        <v>aaa</v>
      </c>
      <c r="H5" s="17" t="str">
        <f>TEXT(WEEKDAY(DATE(TahunKalender,3,6),1),"aaa")</f>
        <v>aaa</v>
      </c>
      <c r="I5" s="17" t="str">
        <f>TEXT(WEEKDAY(DATE(TahunKalender,3,7),1),"aaa")</f>
        <v>aaa</v>
      </c>
      <c r="J5" s="17" t="str">
        <f>TEXT(WEEKDAY(DATE(TahunKalender,3,8),1),"aaa")</f>
        <v>aaa</v>
      </c>
      <c r="K5" s="17" t="str">
        <f>TEXT(WEEKDAY(DATE(TahunKalender,3,9),1),"aaa")</f>
        <v>aaa</v>
      </c>
      <c r="L5" s="17" t="str">
        <f>TEXT(WEEKDAY(DATE(TahunKalender,3,10),1),"aaa")</f>
        <v>aaa</v>
      </c>
      <c r="M5" s="17" t="str">
        <f>TEXT(WEEKDAY(DATE(TahunKalender,3,11),1),"aaa")</f>
        <v>aaa</v>
      </c>
      <c r="N5" s="17" t="str">
        <f>TEXT(WEEKDAY(DATE(TahunKalender,3,12),1),"aaa")</f>
        <v>aaa</v>
      </c>
      <c r="O5" s="17" t="str">
        <f>TEXT(WEEKDAY(DATE(TahunKalender,3,13),1),"aaa")</f>
        <v>aaa</v>
      </c>
      <c r="P5" s="17" t="str">
        <f>TEXT(WEEKDAY(DATE(TahunKalender,3,14),1),"aaa")</f>
        <v>aaa</v>
      </c>
      <c r="Q5" s="17" t="str">
        <f>TEXT(WEEKDAY(DATE(TahunKalender,3,15),1),"aaa")</f>
        <v>aaa</v>
      </c>
      <c r="R5" s="17" t="str">
        <f>TEXT(WEEKDAY(DATE(TahunKalender,3,16),1),"aaa")</f>
        <v>aaa</v>
      </c>
      <c r="S5" s="17" t="str">
        <f>TEXT(WEEKDAY(DATE(TahunKalender,3,17),1),"aaa")</f>
        <v>aaa</v>
      </c>
      <c r="T5" s="17" t="str">
        <f>TEXT(WEEKDAY(DATE(TahunKalender,3,18),1),"aaa")</f>
        <v>aaa</v>
      </c>
      <c r="U5" s="17" t="str">
        <f>TEXT(WEEKDAY(DATE(TahunKalender,3,19),1),"aaa")</f>
        <v>aaa</v>
      </c>
      <c r="V5" s="17" t="str">
        <f>TEXT(WEEKDAY(DATE(TahunKalender,3,20),1),"aaa")</f>
        <v>aaa</v>
      </c>
      <c r="W5" s="17" t="str">
        <f>TEXT(WEEKDAY(DATE(TahunKalender,3,21),1),"aaa")</f>
        <v>aaa</v>
      </c>
      <c r="X5" s="17" t="str">
        <f>TEXT(WEEKDAY(DATE(TahunKalender,3,22),1),"aaa")</f>
        <v>aaa</v>
      </c>
      <c r="Y5" s="17" t="str">
        <f>TEXT(WEEKDAY(DATE(TahunKalender,3,23),1),"aaa")</f>
        <v>aaa</v>
      </c>
      <c r="Z5" s="17" t="str">
        <f>TEXT(WEEKDAY(DATE(TahunKalender,3,24),1),"aaa")</f>
        <v>aaa</v>
      </c>
      <c r="AA5" s="17" t="str">
        <f>TEXT(WEEKDAY(DATE(TahunKalender,3,25),1),"aaa")</f>
        <v>aaa</v>
      </c>
      <c r="AB5" s="17" t="str">
        <f>TEXT(WEEKDAY(DATE(TahunKalender,3,26),1),"aaa")</f>
        <v>aaa</v>
      </c>
      <c r="AC5" s="17" t="str">
        <f>TEXT(WEEKDAY(DATE(TahunKalender,3,27),1),"aaa")</f>
        <v>aaa</v>
      </c>
      <c r="AD5" s="17" t="str">
        <f>TEXT(WEEKDAY(DATE(TahunKalender,3,28),1),"aaa")</f>
        <v>aaa</v>
      </c>
      <c r="AE5" s="17" t="str">
        <f>TEXT(WEEKDAY(DATE(TahunKalender,3,29),1),"aaa")</f>
        <v>aaa</v>
      </c>
      <c r="AF5" s="17" t="str">
        <f>TEXT(WEEKDAY(DATE(TahunKalender,3,30),1),"aaa")</f>
        <v>aaa</v>
      </c>
      <c r="AG5" s="17" t="str">
        <f>TEXT(WEEKDAY(DATE(TahunKalender,3,31),1),"aaa")</f>
        <v>aaa</v>
      </c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44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COUNTA(Maret[[#This Row],[1]:[31]])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COUNTA(Maret[[#This Row],[1]:[31]])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COUNTA(Maret[[#This Row],[1]:[31]])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COUNTA(Maret[[#This Row],[1]:[31]])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COUNTA(Maret[[#This Row],[1]:[31]])</f>
        <v>#ERROR!</v>
      </c>
    </row>
    <row r="12" ht="30.0" customHeight="1">
      <c r="A12" s="3"/>
      <c r="B12" s="22" t="str">
        <f>"Total "&amp;Maret!NamaBulan</f>
        <v>Total Maret</v>
      </c>
      <c r="C12" s="23" t="str">
        <f>SUBTOTAL(103,Maret[1])</f>
        <v>#ERROR!</v>
      </c>
      <c r="D12" s="23" t="str">
        <f>SUBTOTAL(103,Maret[2])</f>
        <v>#ERROR!</v>
      </c>
      <c r="E12" s="23" t="str">
        <f>SUBTOTAL(103,Maret[3])</f>
        <v>#ERROR!</v>
      </c>
      <c r="F12" s="23" t="str">
        <f>SUBTOTAL(103,Maret[4])</f>
        <v>#ERROR!</v>
      </c>
      <c r="G12" s="23" t="str">
        <f>SUBTOTAL(103,Maret[5])</f>
        <v>#ERROR!</v>
      </c>
      <c r="H12" s="23" t="str">
        <f>SUBTOTAL(103,Maret[6])</f>
        <v>#ERROR!</v>
      </c>
      <c r="I12" s="23" t="str">
        <f>SUBTOTAL(103,Maret[7])</f>
        <v>#ERROR!</v>
      </c>
      <c r="J12" s="23" t="str">
        <f>SUBTOTAL(103,Maret[8])</f>
        <v>#ERROR!</v>
      </c>
      <c r="K12" s="23" t="str">
        <f>SUBTOTAL(103,Maret[9])</f>
        <v>#ERROR!</v>
      </c>
      <c r="L12" s="23" t="str">
        <f>SUBTOTAL(103,Maret[10])</f>
        <v>#ERROR!</v>
      </c>
      <c r="M12" s="23" t="str">
        <f>SUBTOTAL(103,Maret[11])</f>
        <v>#ERROR!</v>
      </c>
      <c r="N12" s="23" t="str">
        <f>SUBTOTAL(103,Maret[12])</f>
        <v>#ERROR!</v>
      </c>
      <c r="O12" s="23" t="str">
        <f>SUBTOTAL(103,Maret[13])</f>
        <v>#ERROR!</v>
      </c>
      <c r="P12" s="23" t="str">
        <f>SUBTOTAL(103,Maret[14])</f>
        <v>#ERROR!</v>
      </c>
      <c r="Q12" s="23" t="str">
        <f>SUBTOTAL(103,Maret[15])</f>
        <v>#ERROR!</v>
      </c>
      <c r="R12" s="23" t="str">
        <f>SUBTOTAL(103,Maret[16])</f>
        <v>#ERROR!</v>
      </c>
      <c r="S12" s="23" t="str">
        <f>SUBTOTAL(103,Maret[17])</f>
        <v>#ERROR!</v>
      </c>
      <c r="T12" s="23" t="str">
        <f>SUBTOTAL(103,Maret[18])</f>
        <v>#ERROR!</v>
      </c>
      <c r="U12" s="23" t="str">
        <f>SUBTOTAL(103,Maret[19])</f>
        <v>#ERROR!</v>
      </c>
      <c r="V12" s="23" t="str">
        <f>SUBTOTAL(103,Maret[20])</f>
        <v>#ERROR!</v>
      </c>
      <c r="W12" s="23" t="str">
        <f>SUBTOTAL(103,Maret[21])</f>
        <v>#ERROR!</v>
      </c>
      <c r="X12" s="23" t="str">
        <f>SUBTOTAL(103,Maret[22])</f>
        <v>#ERROR!</v>
      </c>
      <c r="Y12" s="23" t="str">
        <f>SUBTOTAL(103,Maret[23])</f>
        <v>#ERROR!</v>
      </c>
      <c r="Z12" s="23" t="str">
        <f>SUBTOTAL(103,Maret[24])</f>
        <v>#ERROR!</v>
      </c>
      <c r="AA12" s="23" t="str">
        <f>SUBTOTAL(103,Maret[25])</f>
        <v>#ERROR!</v>
      </c>
      <c r="AB12" s="23" t="str">
        <f>SUBTOTAL(103,Maret[26])</f>
        <v>#ERROR!</v>
      </c>
      <c r="AC12" s="23" t="str">
        <f>SUBTOTAL(103,Maret[27])</f>
        <v>#ERROR!</v>
      </c>
      <c r="AD12" s="23" t="str">
        <f>SUBTOTAL(103,Maret[28])</f>
        <v>#ERROR!</v>
      </c>
      <c r="AE12" s="23" t="str">
        <f>SUBTOTAL(103,Maret[29])</f>
        <v>#ERROR!</v>
      </c>
      <c r="AF12" s="23" t="str">
        <f>SUBTOTAL(103,Maret[[30 ]])</f>
        <v>#ERROR!</v>
      </c>
      <c r="AG12" s="23" t="str">
        <f>SUBTOTAL(103,Maret[31])</f>
        <v>#ERROR!</v>
      </c>
      <c r="AH12" s="23" t="str">
        <f>SUBTOTAL(109,Maret[Total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C79C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55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TEXT(WEEKDAY(DATE(TahunKalender,4,1),1),"aaa")</f>
        <v>aaa</v>
      </c>
      <c r="D5" s="17" t="str">
        <f>TEXT(WEEKDAY(DATE(TahunKalender,4,2),1),"aaa")</f>
        <v>aaa</v>
      </c>
      <c r="E5" s="17" t="str">
        <f>TEXT(WEEKDAY(DATE(TahunKalender,4,3),1),"aaa")</f>
        <v>aaa</v>
      </c>
      <c r="F5" s="17" t="str">
        <f>TEXT(WEEKDAY(DATE(TahunKalender,4,4),1),"aaa")</f>
        <v>aaa</v>
      </c>
      <c r="G5" s="17" t="str">
        <f>TEXT(WEEKDAY(DATE(TahunKalender,4,5),1),"aaa")</f>
        <v>aaa</v>
      </c>
      <c r="H5" s="17" t="str">
        <f>TEXT(WEEKDAY(DATE(TahunKalender,4,6),1),"aaa")</f>
        <v>aaa</v>
      </c>
      <c r="I5" s="17" t="str">
        <f>TEXT(WEEKDAY(DATE(TahunKalender,4,7),1),"aaa")</f>
        <v>aaa</v>
      </c>
      <c r="J5" s="17" t="str">
        <f>TEXT(WEEKDAY(DATE(TahunKalender,4,8),1),"aaa")</f>
        <v>aaa</v>
      </c>
      <c r="K5" s="17" t="str">
        <f>TEXT(WEEKDAY(DATE(TahunKalender,4,9),1),"aaa")</f>
        <v>aaa</v>
      </c>
      <c r="L5" s="17" t="str">
        <f>TEXT(WEEKDAY(DATE(TahunKalender,4,10),1),"aaa")</f>
        <v>aaa</v>
      </c>
      <c r="M5" s="17" t="str">
        <f>TEXT(WEEKDAY(DATE(TahunKalender,4,11),1),"aaa")</f>
        <v>aaa</v>
      </c>
      <c r="N5" s="17" t="str">
        <f>TEXT(WEEKDAY(DATE(TahunKalender,4,12),1),"aaa")</f>
        <v>aaa</v>
      </c>
      <c r="O5" s="17" t="str">
        <f>TEXT(WEEKDAY(DATE(TahunKalender,4,13),1),"aaa")</f>
        <v>aaa</v>
      </c>
      <c r="P5" s="17" t="str">
        <f>TEXT(WEEKDAY(DATE(TahunKalender,4,14),1),"aaa")</f>
        <v>aaa</v>
      </c>
      <c r="Q5" s="17" t="str">
        <f>TEXT(WEEKDAY(DATE(TahunKalender,4,15),1),"aaa")</f>
        <v>aaa</v>
      </c>
      <c r="R5" s="17" t="str">
        <f>TEXT(WEEKDAY(DATE(TahunKalender,4,16),1),"aaa")</f>
        <v>aaa</v>
      </c>
      <c r="S5" s="17" t="str">
        <f>TEXT(WEEKDAY(DATE(TahunKalender,4,17),1),"aaa")</f>
        <v>aaa</v>
      </c>
      <c r="T5" s="17" t="str">
        <f>TEXT(WEEKDAY(DATE(TahunKalender,4,18),1),"aaa")</f>
        <v>aaa</v>
      </c>
      <c r="U5" s="17" t="str">
        <f>TEXT(WEEKDAY(DATE(TahunKalender,4,19),1),"aaa")</f>
        <v>aaa</v>
      </c>
      <c r="V5" s="17" t="str">
        <f>TEXT(WEEKDAY(DATE(TahunKalender,4,20),1),"aaa")</f>
        <v>aaa</v>
      </c>
      <c r="W5" s="17" t="str">
        <f>TEXT(WEEKDAY(DATE(TahunKalender,4,21),1),"aaa")</f>
        <v>aaa</v>
      </c>
      <c r="X5" s="17" t="str">
        <f>TEXT(WEEKDAY(DATE(TahunKalender,4,22),1),"aaa")</f>
        <v>aaa</v>
      </c>
      <c r="Y5" s="17" t="str">
        <f>TEXT(WEEKDAY(DATE(TahunKalender,4,23),1),"aaa")</f>
        <v>aaa</v>
      </c>
      <c r="Z5" s="17" t="str">
        <f>TEXT(WEEKDAY(DATE(TahunKalender,4,24),1),"aaa")</f>
        <v>aaa</v>
      </c>
      <c r="AA5" s="17" t="str">
        <f>TEXT(WEEKDAY(DATE(TahunKalender,4,25),1),"aaa")</f>
        <v>aaa</v>
      </c>
      <c r="AB5" s="17" t="str">
        <f>TEXT(WEEKDAY(DATE(TahunKalender,4,26),1),"aaa")</f>
        <v>aaa</v>
      </c>
      <c r="AC5" s="17" t="str">
        <f>TEXT(WEEKDAY(DATE(TahunKalender,4,27),1),"aaa")</f>
        <v>aaa</v>
      </c>
      <c r="AD5" s="17" t="str">
        <f>TEXT(WEEKDAY(DATE(TahunKalender,4,28),1),"aaa")</f>
        <v>aaa</v>
      </c>
      <c r="AE5" s="17" t="str">
        <f>TEXT(WEEKDAY(DATE(TahunKalender,4,29),1),"aaa")</f>
        <v>aaa</v>
      </c>
      <c r="AF5" s="17" t="str">
        <f>TEXT(WEEKDAY(DATE(TahunKalender,4,30),1),"aaa")</f>
        <v>aaa</v>
      </c>
      <c r="AG5" s="17"/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24" t="s">
        <v>52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COUNTA(April[[#This Row],[1]:[30 ]])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COUNTA(April[[#This Row],[1]:[30 ]])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COUNTA(April[[#This Row],[1]:[30 ]])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COUNTA(April[[#This Row],[1]:[30 ]])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COUNTA(April[[#This Row],[1]:[30 ]])</f>
        <v>#ERROR!</v>
      </c>
    </row>
    <row r="12" ht="30.0" customHeight="1">
      <c r="A12" s="3"/>
      <c r="B12" s="22" t="str">
        <f>"Total "&amp;April!NamaBulan</f>
        <v>Total April</v>
      </c>
      <c r="C12" s="23" t="str">
        <f>SUBTOTAL(103,April[1])</f>
        <v>#ERROR!</v>
      </c>
      <c r="D12" s="23" t="str">
        <f>SUBTOTAL(103,April[2])</f>
        <v>#ERROR!</v>
      </c>
      <c r="E12" s="23" t="str">
        <f>SUBTOTAL(103,April[3])</f>
        <v>#ERROR!</v>
      </c>
      <c r="F12" s="23" t="str">
        <f>SUBTOTAL(103,April[4])</f>
        <v>#ERROR!</v>
      </c>
      <c r="G12" s="23" t="str">
        <f>SUBTOTAL(103,April[5])</f>
        <v>#ERROR!</v>
      </c>
      <c r="H12" s="23" t="str">
        <f>SUBTOTAL(103,April[6])</f>
        <v>#ERROR!</v>
      </c>
      <c r="I12" s="23" t="str">
        <f>SUBTOTAL(103,April[7])</f>
        <v>#ERROR!</v>
      </c>
      <c r="J12" s="23" t="str">
        <f>SUBTOTAL(103,April[8])</f>
        <v>#ERROR!</v>
      </c>
      <c r="K12" s="23" t="str">
        <f>SUBTOTAL(103,April[9])</f>
        <v>#ERROR!</v>
      </c>
      <c r="L12" s="23" t="str">
        <f>SUBTOTAL(103,April[10])</f>
        <v>#ERROR!</v>
      </c>
      <c r="M12" s="23" t="str">
        <f>SUBTOTAL(103,April[11])</f>
        <v>#ERROR!</v>
      </c>
      <c r="N12" s="23" t="str">
        <f>SUBTOTAL(103,April[12])</f>
        <v>#ERROR!</v>
      </c>
      <c r="O12" s="23" t="str">
        <f>SUBTOTAL(103,April[13])</f>
        <v>#ERROR!</v>
      </c>
      <c r="P12" s="23" t="str">
        <f>SUBTOTAL(103,April[14])</f>
        <v>#ERROR!</v>
      </c>
      <c r="Q12" s="23" t="str">
        <f>SUBTOTAL(103,April[15])</f>
        <v>#ERROR!</v>
      </c>
      <c r="R12" s="23" t="str">
        <f>SUBTOTAL(103,April[16])</f>
        <v>#ERROR!</v>
      </c>
      <c r="S12" s="23" t="str">
        <f>SUBTOTAL(103,April[17])</f>
        <v>#ERROR!</v>
      </c>
      <c r="T12" s="23" t="str">
        <f>SUBTOTAL(103,April[18])</f>
        <v>#ERROR!</v>
      </c>
      <c r="U12" s="23" t="str">
        <f>SUBTOTAL(103,April[19])</f>
        <v>#ERROR!</v>
      </c>
      <c r="V12" s="23" t="str">
        <f>SUBTOTAL(103,April[20])</f>
        <v>#ERROR!</v>
      </c>
      <c r="W12" s="23" t="str">
        <f>SUBTOTAL(103,April[21])</f>
        <v>#ERROR!</v>
      </c>
      <c r="X12" s="23" t="str">
        <f>SUBTOTAL(103,April[22])</f>
        <v>#ERROR!</v>
      </c>
      <c r="Y12" s="23" t="str">
        <f>SUBTOTAL(103,April[23])</f>
        <v>#ERROR!</v>
      </c>
      <c r="Z12" s="23" t="str">
        <f>SUBTOTAL(103,April[24])</f>
        <v>#ERROR!</v>
      </c>
      <c r="AA12" s="23" t="str">
        <f>SUBTOTAL(103,April[25])</f>
        <v>#ERROR!</v>
      </c>
      <c r="AB12" s="23" t="str">
        <f>SUBTOTAL(103,April[26])</f>
        <v>#ERROR!</v>
      </c>
      <c r="AC12" s="23" t="str">
        <f>SUBTOTAL(103,April[27])</f>
        <v>#ERROR!</v>
      </c>
      <c r="AD12" s="23" t="str">
        <f>SUBTOTAL(103,April[28])</f>
        <v>#ERROR!</v>
      </c>
      <c r="AE12" s="23" t="str">
        <f>SUBTOTAL(103,April[29])</f>
        <v>#ERROR!</v>
      </c>
      <c r="AF12" s="23" t="str">
        <f>SUBTOTAL(103,April[[30 ]])</f>
        <v>#ERROR!</v>
      </c>
      <c r="AG12" s="23" t="str">
        <f>SUBTOTAL(103,April[[30 ]])</f>
        <v>#ERROR!</v>
      </c>
      <c r="AH12" s="23" t="str">
        <f>SUBTOTAL(109,April[Total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0C9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56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TEXT(WEEKDAY(DATE(TahunKalender,5,1),1),"aaa")</f>
        <v>aaa</v>
      </c>
      <c r="D5" s="17" t="str">
        <f>TEXT(WEEKDAY(DATE(TahunKalender,5,2),1),"aaa")</f>
        <v>aaa</v>
      </c>
      <c r="E5" s="17" t="str">
        <f>TEXT(WEEKDAY(DATE(TahunKalender,5,3),1),"aaa")</f>
        <v>aaa</v>
      </c>
      <c r="F5" s="17" t="str">
        <f>TEXT(WEEKDAY(DATE(TahunKalender,5,4),1),"aaa")</f>
        <v>aaa</v>
      </c>
      <c r="G5" s="17" t="str">
        <f>TEXT(WEEKDAY(DATE(TahunKalender,5,5),1),"aaa")</f>
        <v>aaa</v>
      </c>
      <c r="H5" s="17" t="str">
        <f>TEXT(WEEKDAY(DATE(TahunKalender,5,6),1),"aaa")</f>
        <v>aaa</v>
      </c>
      <c r="I5" s="17" t="str">
        <f>TEXT(WEEKDAY(DATE(TahunKalender,5,7),1),"aaa")</f>
        <v>aaa</v>
      </c>
      <c r="J5" s="17" t="str">
        <f>TEXT(WEEKDAY(DATE(TahunKalender,5,8),1),"aaa")</f>
        <v>aaa</v>
      </c>
      <c r="K5" s="17" t="str">
        <f>TEXT(WEEKDAY(DATE(TahunKalender,5,9),1),"aaa")</f>
        <v>aaa</v>
      </c>
      <c r="L5" s="17" t="str">
        <f>TEXT(WEEKDAY(DATE(TahunKalender,5,10),1),"aaa")</f>
        <v>aaa</v>
      </c>
      <c r="M5" s="17" t="str">
        <f>TEXT(WEEKDAY(DATE(TahunKalender,5,11),1),"aaa")</f>
        <v>aaa</v>
      </c>
      <c r="N5" s="17" t="str">
        <f>TEXT(WEEKDAY(DATE(TahunKalender,5,12),1),"aaa")</f>
        <v>aaa</v>
      </c>
      <c r="O5" s="17" t="str">
        <f>TEXT(WEEKDAY(DATE(TahunKalender,5,13),1),"aaa")</f>
        <v>aaa</v>
      </c>
      <c r="P5" s="17" t="str">
        <f>TEXT(WEEKDAY(DATE(TahunKalender,5,14),1),"aaa")</f>
        <v>aaa</v>
      </c>
      <c r="Q5" s="17" t="str">
        <f>TEXT(WEEKDAY(DATE(TahunKalender,5,15),1),"aaa")</f>
        <v>aaa</v>
      </c>
      <c r="R5" s="17" t="str">
        <f>TEXT(WEEKDAY(DATE(TahunKalender,5,16),1),"aaa")</f>
        <v>aaa</v>
      </c>
      <c r="S5" s="17" t="str">
        <f>TEXT(WEEKDAY(DATE(TahunKalender,5,17),1),"aaa")</f>
        <v>aaa</v>
      </c>
      <c r="T5" s="17" t="str">
        <f>TEXT(WEEKDAY(DATE(TahunKalender,5,18),1),"aaa")</f>
        <v>aaa</v>
      </c>
      <c r="U5" s="17" t="str">
        <f>TEXT(WEEKDAY(DATE(TahunKalender,5,19),1),"aaa")</f>
        <v>aaa</v>
      </c>
      <c r="V5" s="17" t="str">
        <f>TEXT(WEEKDAY(DATE(TahunKalender,5,20),1),"aaa")</f>
        <v>aaa</v>
      </c>
      <c r="W5" s="17" t="str">
        <f>TEXT(WEEKDAY(DATE(TahunKalender,5,21),1),"aaa")</f>
        <v>aaa</v>
      </c>
      <c r="X5" s="17" t="str">
        <f>TEXT(WEEKDAY(DATE(TahunKalender,5,22),1),"aaa")</f>
        <v>aaa</v>
      </c>
      <c r="Y5" s="17" t="str">
        <f>TEXT(WEEKDAY(DATE(TahunKalender,5,23),1),"aaa")</f>
        <v>aaa</v>
      </c>
      <c r="Z5" s="17" t="str">
        <f>TEXT(WEEKDAY(DATE(TahunKalender,5,24),1),"aaa")</f>
        <v>aaa</v>
      </c>
      <c r="AA5" s="17" t="str">
        <f>TEXT(WEEKDAY(DATE(TahunKalender,5,25),1),"aaa")</f>
        <v>aaa</v>
      </c>
      <c r="AB5" s="17" t="str">
        <f>TEXT(WEEKDAY(DATE(TahunKalender,5,26),1),"aaa")</f>
        <v>aaa</v>
      </c>
      <c r="AC5" s="17" t="str">
        <f>TEXT(WEEKDAY(DATE(TahunKalender,5,27),1),"aaa")</f>
        <v>aaa</v>
      </c>
      <c r="AD5" s="17" t="str">
        <f>TEXT(WEEKDAY(DATE(TahunKalender,5,28),1),"aaa")</f>
        <v>aaa</v>
      </c>
      <c r="AE5" s="17" t="str">
        <f>TEXT(WEEKDAY(DATE(TahunKalender,5,29),1),"aaa")</f>
        <v>aaa</v>
      </c>
      <c r="AF5" s="17" t="str">
        <f>TEXT(WEEKDAY(DATE(TahunKalender,5,30),1),"aaa")</f>
        <v>aaa</v>
      </c>
      <c r="AG5" s="17" t="str">
        <f>TEXT(WEEKDAY(DATE(TahunKalender,5,31),1),"aaa")</f>
        <v>aaa</v>
      </c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44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COUNTA(Mei[[#This Row],[1]:[31]])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COUNTA(Mei[[#This Row],[1]:[31]])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COUNTA(Mei[[#This Row],[1]:[31]])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COUNTA(Mei[[#This Row],[1]:[31]])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COUNTA(Mei[[#This Row],[1]:[31]])</f>
        <v>#ERROR!</v>
      </c>
    </row>
    <row r="12" ht="30.0" customHeight="1">
      <c r="A12" s="3"/>
      <c r="B12" s="22" t="str">
        <f>"Total "&amp;Mei!NamaBulan</f>
        <v>Total Mei</v>
      </c>
      <c r="C12" s="23" t="str">
        <f>SUBTOTAL(103,Mei[1])</f>
        <v>#ERROR!</v>
      </c>
      <c r="D12" s="23" t="str">
        <f>SUBTOTAL(103,Mei[2])</f>
        <v>#ERROR!</v>
      </c>
      <c r="E12" s="23" t="str">
        <f>SUBTOTAL(103,Mei[3])</f>
        <v>#ERROR!</v>
      </c>
      <c r="F12" s="23" t="str">
        <f>SUBTOTAL(103,Mei[4])</f>
        <v>#ERROR!</v>
      </c>
      <c r="G12" s="23" t="str">
        <f>SUBTOTAL(103,Mei[5])</f>
        <v>#ERROR!</v>
      </c>
      <c r="H12" s="23" t="str">
        <f>SUBTOTAL(103,Mei[6])</f>
        <v>#ERROR!</v>
      </c>
      <c r="I12" s="23" t="str">
        <f>SUBTOTAL(103,Mei[7])</f>
        <v>#ERROR!</v>
      </c>
      <c r="J12" s="23" t="str">
        <f>SUBTOTAL(103,Mei[8])</f>
        <v>#ERROR!</v>
      </c>
      <c r="K12" s="23" t="str">
        <f>SUBTOTAL(103,Mei[9])</f>
        <v>#ERROR!</v>
      </c>
      <c r="L12" s="23" t="str">
        <f>SUBTOTAL(103,Mei[10])</f>
        <v>#ERROR!</v>
      </c>
      <c r="M12" s="23" t="str">
        <f>SUBTOTAL(103,Mei[11])</f>
        <v>#ERROR!</v>
      </c>
      <c r="N12" s="23" t="str">
        <f>SUBTOTAL(103,Mei[12])</f>
        <v>#ERROR!</v>
      </c>
      <c r="O12" s="23" t="str">
        <f>SUBTOTAL(103,Mei[13])</f>
        <v>#ERROR!</v>
      </c>
      <c r="P12" s="23" t="str">
        <f>SUBTOTAL(103,Mei[14])</f>
        <v>#ERROR!</v>
      </c>
      <c r="Q12" s="23" t="str">
        <f>SUBTOTAL(103,Mei[15])</f>
        <v>#ERROR!</v>
      </c>
      <c r="R12" s="23" t="str">
        <f>SUBTOTAL(103,Mei[16])</f>
        <v>#ERROR!</v>
      </c>
      <c r="S12" s="23" t="str">
        <f>SUBTOTAL(103,Mei[17])</f>
        <v>#ERROR!</v>
      </c>
      <c r="T12" s="23" t="str">
        <f>SUBTOTAL(103,Mei[18])</f>
        <v>#ERROR!</v>
      </c>
      <c r="U12" s="23" t="str">
        <f>SUBTOTAL(103,Mei[19])</f>
        <v>#ERROR!</v>
      </c>
      <c r="V12" s="23" t="str">
        <f>SUBTOTAL(103,Mei[20])</f>
        <v>#ERROR!</v>
      </c>
      <c r="W12" s="23" t="str">
        <f>SUBTOTAL(103,Mei[21])</f>
        <v>#ERROR!</v>
      </c>
      <c r="X12" s="23" t="str">
        <f>SUBTOTAL(103,Mei[22])</f>
        <v>#ERROR!</v>
      </c>
      <c r="Y12" s="23" t="str">
        <f>SUBTOTAL(103,Mei[23])</f>
        <v>#ERROR!</v>
      </c>
      <c r="Z12" s="23" t="str">
        <f>SUBTOTAL(103,Mei[24])</f>
        <v>#ERROR!</v>
      </c>
      <c r="AA12" s="23" t="str">
        <f>SUBTOTAL(103,Mei[25])</f>
        <v>#ERROR!</v>
      </c>
      <c r="AB12" s="23" t="str">
        <f>SUBTOTAL(103,Mei[26])</f>
        <v>#ERROR!</v>
      </c>
      <c r="AC12" s="23" t="str">
        <f>SUBTOTAL(103,Mei[27])</f>
        <v>#ERROR!</v>
      </c>
      <c r="AD12" s="23" t="str">
        <f>SUBTOTAL(103,Mei[28])</f>
        <v>#ERROR!</v>
      </c>
      <c r="AE12" s="23" t="str">
        <f>SUBTOTAL(103,Mei[29])</f>
        <v>#ERROR!</v>
      </c>
      <c r="AF12" s="23" t="str">
        <f>SUBTOTAL(103,Mei[[30 ]])</f>
        <v>#ERROR!</v>
      </c>
      <c r="AG12" s="23" t="str">
        <f>SUBTOTAL(103,Mei[31])</f>
        <v>#ERROR!</v>
      </c>
      <c r="AH12" s="23" t="str">
        <f>SUBTOTAL(109,Mei[Total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F2E8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57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TEXT(WEEKDAY(DATE(TahunKalender,6,1),1),"aaa")</f>
        <v>aaa</v>
      </c>
      <c r="D5" s="17" t="str">
        <f>TEXT(WEEKDAY(DATE(TahunKalender,6,2),1),"aaa")</f>
        <v>aaa</v>
      </c>
      <c r="E5" s="17" t="str">
        <f>TEXT(WEEKDAY(DATE(TahunKalender,6,3),1),"aaa")</f>
        <v>aaa</v>
      </c>
      <c r="F5" s="17" t="str">
        <f>TEXT(WEEKDAY(DATE(TahunKalender,6,4),1),"aaa")</f>
        <v>aaa</v>
      </c>
      <c r="G5" s="17" t="str">
        <f>TEXT(WEEKDAY(DATE(TahunKalender,6,5),1),"aaa")</f>
        <v>aaa</v>
      </c>
      <c r="H5" s="17" t="str">
        <f>TEXT(WEEKDAY(DATE(TahunKalender,6,6),1),"aaa")</f>
        <v>aaa</v>
      </c>
      <c r="I5" s="17" t="str">
        <f>TEXT(WEEKDAY(DATE(TahunKalender,6,7),1),"aaa")</f>
        <v>aaa</v>
      </c>
      <c r="J5" s="17" t="str">
        <f>TEXT(WEEKDAY(DATE(TahunKalender,6,8),1),"aaa")</f>
        <v>aaa</v>
      </c>
      <c r="K5" s="17" t="str">
        <f>TEXT(WEEKDAY(DATE(TahunKalender,6,9),1),"aaa")</f>
        <v>aaa</v>
      </c>
      <c r="L5" s="17" t="str">
        <f>TEXT(WEEKDAY(DATE(TahunKalender,6,10),1),"aaa")</f>
        <v>aaa</v>
      </c>
      <c r="M5" s="17" t="str">
        <f>TEXT(WEEKDAY(DATE(TahunKalender,6,11),1),"aaa")</f>
        <v>aaa</v>
      </c>
      <c r="N5" s="17" t="str">
        <f>TEXT(WEEKDAY(DATE(TahunKalender,6,12),1),"aaa")</f>
        <v>aaa</v>
      </c>
      <c r="O5" s="17" t="str">
        <f>TEXT(WEEKDAY(DATE(TahunKalender,6,13),1),"aaa")</f>
        <v>aaa</v>
      </c>
      <c r="P5" s="17" t="str">
        <f>TEXT(WEEKDAY(DATE(TahunKalender,6,14),1),"aaa")</f>
        <v>aaa</v>
      </c>
      <c r="Q5" s="17" t="str">
        <f>TEXT(WEEKDAY(DATE(TahunKalender,6,15),1),"aaa")</f>
        <v>aaa</v>
      </c>
      <c r="R5" s="17" t="str">
        <f>TEXT(WEEKDAY(DATE(TahunKalender,6,16),1),"aaa")</f>
        <v>aaa</v>
      </c>
      <c r="S5" s="17" t="str">
        <f>TEXT(WEEKDAY(DATE(TahunKalender,6,17),1),"aaa")</f>
        <v>aaa</v>
      </c>
      <c r="T5" s="17" t="str">
        <f>TEXT(WEEKDAY(DATE(TahunKalender,6,18),1),"aaa")</f>
        <v>aaa</v>
      </c>
      <c r="U5" s="17" t="str">
        <f>TEXT(WEEKDAY(DATE(TahunKalender,6,19),1),"aaa")</f>
        <v>aaa</v>
      </c>
      <c r="V5" s="17" t="str">
        <f>TEXT(WEEKDAY(DATE(TahunKalender,6,20),1),"aaa")</f>
        <v>aaa</v>
      </c>
      <c r="W5" s="17" t="str">
        <f>TEXT(WEEKDAY(DATE(TahunKalender,6,21),1),"aaa")</f>
        <v>aaa</v>
      </c>
      <c r="X5" s="17" t="str">
        <f>TEXT(WEEKDAY(DATE(TahunKalender,6,22),1),"aaa")</f>
        <v>aaa</v>
      </c>
      <c r="Y5" s="17" t="str">
        <f>TEXT(WEEKDAY(DATE(TahunKalender,6,23),1),"aaa")</f>
        <v>aaa</v>
      </c>
      <c r="Z5" s="17" t="str">
        <f>TEXT(WEEKDAY(DATE(TahunKalender,6,24),1),"aaa")</f>
        <v>aaa</v>
      </c>
      <c r="AA5" s="17" t="str">
        <f>TEXT(WEEKDAY(DATE(TahunKalender,6,25),1),"aaa")</f>
        <v>aaa</v>
      </c>
      <c r="AB5" s="17" t="str">
        <f>TEXT(WEEKDAY(DATE(TahunKalender,6,26),1),"aaa")</f>
        <v>aaa</v>
      </c>
      <c r="AC5" s="17" t="str">
        <f>TEXT(WEEKDAY(DATE(TahunKalender,6,27),1),"aaa")</f>
        <v>aaa</v>
      </c>
      <c r="AD5" s="17" t="str">
        <f>TEXT(WEEKDAY(DATE(TahunKalender,6,28),1),"aaa")</f>
        <v>aaa</v>
      </c>
      <c r="AE5" s="17" t="str">
        <f>TEXT(WEEKDAY(DATE(TahunKalender,6,29),1),"aaa")</f>
        <v>aaa</v>
      </c>
      <c r="AF5" s="17" t="str">
        <f>TEXT(WEEKDAY(DATE(TahunKalender,6,30),1),"aaa")</f>
        <v>aaa</v>
      </c>
      <c r="AG5" s="17"/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52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COUNTA(Juni[[#This Row],[1]:[30 ]])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COUNTA(Juni[[#This Row],[1]:[30 ]])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COUNTA(Juni[[#This Row],[1]:[30 ]])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COUNTA(Juni[[#This Row],[1]:[30 ]])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COUNTA(Juni[[#This Row],[1]:[30 ]])</f>
        <v>#ERROR!</v>
      </c>
    </row>
    <row r="12" ht="30.0" customHeight="1">
      <c r="A12" s="3"/>
      <c r="B12" s="22" t="str">
        <f>"Total "&amp;Juni!NamaBulan</f>
        <v>Total Juni</v>
      </c>
      <c r="C12" s="23" t="str">
        <f>SUBTOTAL(103,Juni[1])</f>
        <v>#ERROR!</v>
      </c>
      <c r="D12" s="23" t="str">
        <f>SUBTOTAL(103,Juni[2])</f>
        <v>#ERROR!</v>
      </c>
      <c r="E12" s="23" t="str">
        <f>SUBTOTAL(103,Juni[3])</f>
        <v>#ERROR!</v>
      </c>
      <c r="F12" s="23" t="str">
        <f>SUBTOTAL(103,Juni[4])</f>
        <v>#ERROR!</v>
      </c>
      <c r="G12" s="23" t="str">
        <f>SUBTOTAL(103,Juni[5])</f>
        <v>#ERROR!</v>
      </c>
      <c r="H12" s="23" t="str">
        <f>SUBTOTAL(103,Juni[6])</f>
        <v>#ERROR!</v>
      </c>
      <c r="I12" s="23" t="str">
        <f>SUBTOTAL(103,Juni[7])</f>
        <v>#ERROR!</v>
      </c>
      <c r="J12" s="23" t="str">
        <f>SUBTOTAL(103,Juni[8])</f>
        <v>#ERROR!</v>
      </c>
      <c r="K12" s="23" t="str">
        <f>SUBTOTAL(103,Juni[9])</f>
        <v>#ERROR!</v>
      </c>
      <c r="L12" s="23" t="str">
        <f>SUBTOTAL(103,Juni[10])</f>
        <v>#ERROR!</v>
      </c>
      <c r="M12" s="23" t="str">
        <f>SUBTOTAL(103,Juni[11])</f>
        <v>#ERROR!</v>
      </c>
      <c r="N12" s="23" t="str">
        <f>SUBTOTAL(103,Juni[12])</f>
        <v>#ERROR!</v>
      </c>
      <c r="O12" s="23" t="str">
        <f>SUBTOTAL(103,Juni[13])</f>
        <v>#ERROR!</v>
      </c>
      <c r="P12" s="23" t="str">
        <f>SUBTOTAL(103,Juni[14])</f>
        <v>#ERROR!</v>
      </c>
      <c r="Q12" s="23" t="str">
        <f>SUBTOTAL(103,Juni[15])</f>
        <v>#ERROR!</v>
      </c>
      <c r="R12" s="23" t="str">
        <f>SUBTOTAL(103,Juni[16])</f>
        <v>#ERROR!</v>
      </c>
      <c r="S12" s="23" t="str">
        <f>SUBTOTAL(103,Juni[17])</f>
        <v>#ERROR!</v>
      </c>
      <c r="T12" s="23" t="str">
        <f>SUBTOTAL(103,Juni[18])</f>
        <v>#ERROR!</v>
      </c>
      <c r="U12" s="23" t="str">
        <f>SUBTOTAL(103,Juni[19])</f>
        <v>#ERROR!</v>
      </c>
      <c r="V12" s="23" t="str">
        <f>SUBTOTAL(103,Juni[20])</f>
        <v>#ERROR!</v>
      </c>
      <c r="W12" s="23" t="str">
        <f>SUBTOTAL(103,Juni[21])</f>
        <v>#ERROR!</v>
      </c>
      <c r="X12" s="23" t="str">
        <f>SUBTOTAL(103,Juni[22])</f>
        <v>#ERROR!</v>
      </c>
      <c r="Y12" s="23" t="str">
        <f>SUBTOTAL(103,Juni[23])</f>
        <v>#ERROR!</v>
      </c>
      <c r="Z12" s="23" t="str">
        <f>SUBTOTAL(103,Juni[24])</f>
        <v>#ERROR!</v>
      </c>
      <c r="AA12" s="23" t="str">
        <f>SUBTOTAL(103,Juni[25])</f>
        <v>#ERROR!</v>
      </c>
      <c r="AB12" s="23" t="str">
        <f>SUBTOTAL(103,Juni[26])</f>
        <v>#ERROR!</v>
      </c>
      <c r="AC12" s="23" t="str">
        <f>SUBTOTAL(103,Juni[27])</f>
        <v>#ERROR!</v>
      </c>
      <c r="AD12" s="23" t="str">
        <f>SUBTOTAL(103,Juni[28])</f>
        <v>#ERROR!</v>
      </c>
      <c r="AE12" s="23" t="str">
        <f>SUBTOTAL(103,Juni[29])</f>
        <v>#ERROR!</v>
      </c>
      <c r="AF12" s="23" t="str">
        <f>SUBTOTAL(103,Juni[[30 ]])</f>
        <v>#ERROR!</v>
      </c>
      <c r="AG12" s="23" t="str">
        <f>SUBTOTAL(103,Juni[[ ]])</f>
        <v>#ERROR!</v>
      </c>
      <c r="AH12" s="23" t="str">
        <f>SUBTOTAL(109,Juni[Total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58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TEXT(WEEKDAY(DATE(TahunKalender,7,1),1),"aaa")</f>
        <v>aaa</v>
      </c>
      <c r="D5" s="17" t="str">
        <f>TEXT(WEEKDAY(DATE(TahunKalender,7,2),1),"aaa")</f>
        <v>aaa</v>
      </c>
      <c r="E5" s="17" t="str">
        <f>TEXT(WEEKDAY(DATE(TahunKalender,7,3),1),"aaa")</f>
        <v>aaa</v>
      </c>
      <c r="F5" s="17" t="str">
        <f>TEXT(WEEKDAY(DATE(TahunKalender,7,4),1),"aaa")</f>
        <v>aaa</v>
      </c>
      <c r="G5" s="17" t="str">
        <f>TEXT(WEEKDAY(DATE(TahunKalender,7,5),1),"aaa")</f>
        <v>aaa</v>
      </c>
      <c r="H5" s="17" t="str">
        <f>TEXT(WEEKDAY(DATE(TahunKalender,7,6),1),"aaa")</f>
        <v>aaa</v>
      </c>
      <c r="I5" s="17" t="str">
        <f>TEXT(WEEKDAY(DATE(TahunKalender,7,7),1),"aaa")</f>
        <v>aaa</v>
      </c>
      <c r="J5" s="17" t="str">
        <f>TEXT(WEEKDAY(DATE(TahunKalender,7,8),1),"aaa")</f>
        <v>aaa</v>
      </c>
      <c r="K5" s="17" t="str">
        <f>TEXT(WEEKDAY(DATE(TahunKalender,7,9),1),"aaa")</f>
        <v>aaa</v>
      </c>
      <c r="L5" s="17" t="str">
        <f>TEXT(WEEKDAY(DATE(TahunKalender,7,10),1),"aaa")</f>
        <v>aaa</v>
      </c>
      <c r="M5" s="17" t="str">
        <f>TEXT(WEEKDAY(DATE(TahunKalender,7,11),1),"aaa")</f>
        <v>aaa</v>
      </c>
      <c r="N5" s="17" t="str">
        <f>TEXT(WEEKDAY(DATE(TahunKalender,7,12),1),"aaa")</f>
        <v>aaa</v>
      </c>
      <c r="O5" s="17" t="str">
        <f>TEXT(WEEKDAY(DATE(TahunKalender,7,13),1),"aaa")</f>
        <v>aaa</v>
      </c>
      <c r="P5" s="17" t="str">
        <f>TEXT(WEEKDAY(DATE(TahunKalender,7,14),1),"aaa")</f>
        <v>aaa</v>
      </c>
      <c r="Q5" s="17" t="str">
        <f>TEXT(WEEKDAY(DATE(TahunKalender,7,15),1),"aaa")</f>
        <v>aaa</v>
      </c>
      <c r="R5" s="17" t="str">
        <f>TEXT(WEEKDAY(DATE(TahunKalender,7,16),1),"aaa")</f>
        <v>aaa</v>
      </c>
      <c r="S5" s="17" t="str">
        <f>TEXT(WEEKDAY(DATE(TahunKalender,7,17),1),"aaa")</f>
        <v>aaa</v>
      </c>
      <c r="T5" s="17" t="str">
        <f>TEXT(WEEKDAY(DATE(TahunKalender,7,18),1),"aaa")</f>
        <v>aaa</v>
      </c>
      <c r="U5" s="17" t="str">
        <f>TEXT(WEEKDAY(DATE(TahunKalender,7,19),1),"aaa")</f>
        <v>aaa</v>
      </c>
      <c r="V5" s="17" t="str">
        <f>TEXT(WEEKDAY(DATE(TahunKalender,7,20),1),"aaa")</f>
        <v>aaa</v>
      </c>
      <c r="W5" s="17" t="str">
        <f>TEXT(WEEKDAY(DATE(TahunKalender,7,21),1),"aaa")</f>
        <v>aaa</v>
      </c>
      <c r="X5" s="17" t="str">
        <f>TEXT(WEEKDAY(DATE(TahunKalender,7,22),1),"aaa")</f>
        <v>aaa</v>
      </c>
      <c r="Y5" s="17" t="str">
        <f>TEXT(WEEKDAY(DATE(TahunKalender,7,23),1),"aaa")</f>
        <v>aaa</v>
      </c>
      <c r="Z5" s="17" t="str">
        <f>TEXT(WEEKDAY(DATE(TahunKalender,7,24),1),"aaa")</f>
        <v>aaa</v>
      </c>
      <c r="AA5" s="17" t="str">
        <f>TEXT(WEEKDAY(DATE(TahunKalender,7,25),1),"aaa")</f>
        <v>aaa</v>
      </c>
      <c r="AB5" s="17" t="str">
        <f>TEXT(WEEKDAY(DATE(TahunKalender,7,26),1),"aaa")</f>
        <v>aaa</v>
      </c>
      <c r="AC5" s="17" t="str">
        <f>TEXT(WEEKDAY(DATE(TahunKalender,7,27),1),"aaa")</f>
        <v>aaa</v>
      </c>
      <c r="AD5" s="17" t="str">
        <f>TEXT(WEEKDAY(DATE(TahunKalender,7,28),1),"aaa")</f>
        <v>aaa</v>
      </c>
      <c r="AE5" s="17" t="str">
        <f>TEXT(WEEKDAY(DATE(TahunKalender,7,29),1),"aaa")</f>
        <v>aaa</v>
      </c>
      <c r="AF5" s="17" t="str">
        <f>TEXT(WEEKDAY(DATE(TahunKalender,7,30),1),"aaa")</f>
        <v>aaa</v>
      </c>
      <c r="AG5" s="17" t="str">
        <f>TEXT(WEEKDAY(DATE(TahunKalender,7,31),1),"aaa")</f>
        <v>aaa</v>
      </c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44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COUNTA(Juli[[#This Row],[1]:[31]])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COUNTA(Juli[[#This Row],[1]:[31]])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COUNTA(Juli[[#This Row],[1]:[31]])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COUNTA(Juli[[#This Row],[1]:[31]])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COUNTA(Juli[[#This Row],[1]:[31]])</f>
        <v>#ERROR!</v>
      </c>
    </row>
    <row r="12" ht="30.0" customHeight="1">
      <c r="A12" s="3"/>
      <c r="B12" s="22" t="str">
        <f>"Total "&amp;Juli!NamaBulan</f>
        <v>Total Juli</v>
      </c>
      <c r="C12" s="23" t="str">
        <f>SUBTOTAL(103,Juli[1])</f>
        <v>#ERROR!</v>
      </c>
      <c r="D12" s="23" t="str">
        <f>SUBTOTAL(103,Juli[2])</f>
        <v>#ERROR!</v>
      </c>
      <c r="E12" s="23" t="str">
        <f>SUBTOTAL(103,Juli[3])</f>
        <v>#ERROR!</v>
      </c>
      <c r="F12" s="23" t="str">
        <f>SUBTOTAL(103,Juli[4])</f>
        <v>#ERROR!</v>
      </c>
      <c r="G12" s="23" t="str">
        <f>SUBTOTAL(103,Juli[5])</f>
        <v>#ERROR!</v>
      </c>
      <c r="H12" s="23" t="str">
        <f>SUBTOTAL(103,Juli[6])</f>
        <v>#ERROR!</v>
      </c>
      <c r="I12" s="23" t="str">
        <f>SUBTOTAL(103,Juli[7])</f>
        <v>#ERROR!</v>
      </c>
      <c r="J12" s="23" t="str">
        <f>SUBTOTAL(103,Juli[8])</f>
        <v>#ERROR!</v>
      </c>
      <c r="K12" s="23" t="str">
        <f>SUBTOTAL(103,Juli[9])</f>
        <v>#ERROR!</v>
      </c>
      <c r="L12" s="23" t="str">
        <f>SUBTOTAL(103,Juli[10])</f>
        <v>#ERROR!</v>
      </c>
      <c r="M12" s="23" t="str">
        <f>SUBTOTAL(103,Juli[11])</f>
        <v>#ERROR!</v>
      </c>
      <c r="N12" s="23" t="str">
        <f>SUBTOTAL(103,Juli[12])</f>
        <v>#ERROR!</v>
      </c>
      <c r="O12" s="23" t="str">
        <f>SUBTOTAL(103,Juli[13])</f>
        <v>#ERROR!</v>
      </c>
      <c r="P12" s="23" t="str">
        <f>SUBTOTAL(103,Juli[14])</f>
        <v>#ERROR!</v>
      </c>
      <c r="Q12" s="23" t="str">
        <f>SUBTOTAL(103,Juli[15])</f>
        <v>#ERROR!</v>
      </c>
      <c r="R12" s="23" t="str">
        <f>SUBTOTAL(103,Juli[16])</f>
        <v>#ERROR!</v>
      </c>
      <c r="S12" s="23" t="str">
        <f>SUBTOTAL(103,Juli[17])</f>
        <v>#ERROR!</v>
      </c>
      <c r="T12" s="23" t="str">
        <f>SUBTOTAL(103,Juli[18])</f>
        <v>#ERROR!</v>
      </c>
      <c r="U12" s="23" t="str">
        <f>SUBTOTAL(103,Juli[19])</f>
        <v>#ERROR!</v>
      </c>
      <c r="V12" s="23" t="str">
        <f>SUBTOTAL(103,Juli[20])</f>
        <v>#ERROR!</v>
      </c>
      <c r="W12" s="23" t="str">
        <f>SUBTOTAL(103,Juli[21])</f>
        <v>#ERROR!</v>
      </c>
      <c r="X12" s="23" t="str">
        <f>SUBTOTAL(103,Juli[22])</f>
        <v>#ERROR!</v>
      </c>
      <c r="Y12" s="23" t="str">
        <f>SUBTOTAL(103,Juli[23])</f>
        <v>#ERROR!</v>
      </c>
      <c r="Z12" s="23" t="str">
        <f>SUBTOTAL(103,Juli[24])</f>
        <v>#ERROR!</v>
      </c>
      <c r="AA12" s="23" t="str">
        <f>SUBTOTAL(103,Juli[25])</f>
        <v>#ERROR!</v>
      </c>
      <c r="AB12" s="23" t="str">
        <f>SUBTOTAL(103,Juli[26])</f>
        <v>#ERROR!</v>
      </c>
      <c r="AC12" s="23" t="str">
        <f>SUBTOTAL(103,Juli[27])</f>
        <v>#ERROR!</v>
      </c>
      <c r="AD12" s="23" t="str">
        <f>SUBTOTAL(103,Juli[28])</f>
        <v>#ERROR!</v>
      </c>
      <c r="AE12" s="23" t="str">
        <f>SUBTOTAL(103,Juli[29])</f>
        <v>#ERROR!</v>
      </c>
      <c r="AF12" s="23" t="str">
        <f>SUBTOTAL(103,Juli[[30 ]])</f>
        <v>#ERROR!</v>
      </c>
      <c r="AG12" s="23" t="str">
        <f>SUBTOTAL(103,Juli[31])</f>
        <v>#ERROR!</v>
      </c>
      <c r="AH12" s="23" t="str">
        <f>SUBTOTAL(109,Juli[Total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84B2A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59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TEXT(WEEKDAY(DATE(TahunKalender,8,1),1),"aaa")</f>
        <v>aaa</v>
      </c>
      <c r="D5" s="17" t="str">
        <f>TEXT(WEEKDAY(DATE(TahunKalender,8,2),1),"aaa")</f>
        <v>aaa</v>
      </c>
      <c r="E5" s="17" t="str">
        <f>TEXT(WEEKDAY(DATE(TahunKalender,8,3),1),"aaa")</f>
        <v>aaa</v>
      </c>
      <c r="F5" s="17" t="str">
        <f>TEXT(WEEKDAY(DATE(TahunKalender,8,4),1),"aaa")</f>
        <v>aaa</v>
      </c>
      <c r="G5" s="17" t="str">
        <f>TEXT(WEEKDAY(DATE(TahunKalender,8,5),1),"aaa")</f>
        <v>aaa</v>
      </c>
      <c r="H5" s="17" t="str">
        <f>TEXT(WEEKDAY(DATE(TahunKalender,8,6),1),"aaa")</f>
        <v>aaa</v>
      </c>
      <c r="I5" s="17" t="str">
        <f>TEXT(WEEKDAY(DATE(TahunKalender,8,7),1),"aaa")</f>
        <v>aaa</v>
      </c>
      <c r="J5" s="17" t="str">
        <f>TEXT(WEEKDAY(DATE(TahunKalender,8,8),1),"aaa")</f>
        <v>aaa</v>
      </c>
      <c r="K5" s="17" t="str">
        <f>TEXT(WEEKDAY(DATE(TahunKalender,8,9),1),"aaa")</f>
        <v>aaa</v>
      </c>
      <c r="L5" s="17" t="str">
        <f>TEXT(WEEKDAY(DATE(TahunKalender,8,10),1),"aaa")</f>
        <v>aaa</v>
      </c>
      <c r="M5" s="17" t="str">
        <f>TEXT(WEEKDAY(DATE(TahunKalender,8,11),1),"aaa")</f>
        <v>aaa</v>
      </c>
      <c r="N5" s="17" t="str">
        <f>TEXT(WEEKDAY(DATE(TahunKalender,8,12),1),"aaa")</f>
        <v>aaa</v>
      </c>
      <c r="O5" s="17" t="str">
        <f>TEXT(WEEKDAY(DATE(TahunKalender,8,13),1),"aaa")</f>
        <v>aaa</v>
      </c>
      <c r="P5" s="17" t="str">
        <f>TEXT(WEEKDAY(DATE(TahunKalender,8,14),1),"aaa")</f>
        <v>aaa</v>
      </c>
      <c r="Q5" s="17" t="str">
        <f>TEXT(WEEKDAY(DATE(TahunKalender,8,15),1),"aaa")</f>
        <v>aaa</v>
      </c>
      <c r="R5" s="17" t="str">
        <f>TEXT(WEEKDAY(DATE(TahunKalender,8,16),1),"aaa")</f>
        <v>aaa</v>
      </c>
      <c r="S5" s="17" t="str">
        <f>TEXT(WEEKDAY(DATE(TahunKalender,8,17),1),"aaa")</f>
        <v>aaa</v>
      </c>
      <c r="T5" s="17" t="str">
        <f>TEXT(WEEKDAY(DATE(TahunKalender,8,18),1),"aaa")</f>
        <v>aaa</v>
      </c>
      <c r="U5" s="17" t="str">
        <f>TEXT(WEEKDAY(DATE(TahunKalender,8,19),1),"aaa")</f>
        <v>aaa</v>
      </c>
      <c r="V5" s="17" t="str">
        <f>TEXT(WEEKDAY(DATE(TahunKalender,8,20),1),"aaa")</f>
        <v>aaa</v>
      </c>
      <c r="W5" s="17" t="str">
        <f>TEXT(WEEKDAY(DATE(TahunKalender,8,21),1),"aaa")</f>
        <v>aaa</v>
      </c>
      <c r="X5" s="17" t="str">
        <f>TEXT(WEEKDAY(DATE(TahunKalender,8,22),1),"aaa")</f>
        <v>aaa</v>
      </c>
      <c r="Y5" s="17" t="str">
        <f>TEXT(WEEKDAY(DATE(TahunKalender,8,23),1),"aaa")</f>
        <v>aaa</v>
      </c>
      <c r="Z5" s="17" t="str">
        <f>TEXT(WEEKDAY(DATE(TahunKalender,8,24),1),"aaa")</f>
        <v>aaa</v>
      </c>
      <c r="AA5" s="17" t="str">
        <f>TEXT(WEEKDAY(DATE(TahunKalender,8,25),1),"aaa")</f>
        <v>aaa</v>
      </c>
      <c r="AB5" s="17" t="str">
        <f>TEXT(WEEKDAY(DATE(TahunKalender,8,26),1),"aaa")</f>
        <v>aaa</v>
      </c>
      <c r="AC5" s="17" t="str">
        <f>TEXT(WEEKDAY(DATE(TahunKalender,8,27),1),"aaa")</f>
        <v>aaa</v>
      </c>
      <c r="AD5" s="17" t="str">
        <f>TEXT(WEEKDAY(DATE(TahunKalender,8,28),1),"aaa")</f>
        <v>aaa</v>
      </c>
      <c r="AE5" s="17" t="str">
        <f>TEXT(WEEKDAY(DATE(TahunKalender,8,29),1),"aaa")</f>
        <v>aaa</v>
      </c>
      <c r="AF5" s="17" t="str">
        <f>TEXT(WEEKDAY(DATE(TahunKalender,8,30),1),"aaa")</f>
        <v>aaa</v>
      </c>
      <c r="AG5" s="17" t="str">
        <f>TEXT(WEEKDAY(DATE(TahunKalender,8,31),1),"aaa")</f>
        <v>aaa</v>
      </c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44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COUNTA(Agustus[[#This Row],[1]:[31]])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COUNTA(Agustus[[#This Row],[1]:[31]])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COUNTA(Agustus[[#This Row],[1]:[31]])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COUNTA(Agustus[[#This Row],[1]:[31]])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COUNTA(Agustus[[#This Row],[1]:[31]])</f>
        <v>#ERROR!</v>
      </c>
    </row>
    <row r="12" ht="30.0" customHeight="1">
      <c r="A12" s="3"/>
      <c r="B12" s="22" t="str">
        <f>"Total "&amp;Agustus!NamaBulan</f>
        <v>Total Agustus</v>
      </c>
      <c r="C12" s="23" t="str">
        <f>SUBTOTAL(103,Agustus[1])</f>
        <v>#ERROR!</v>
      </c>
      <c r="D12" s="23" t="str">
        <f>SUBTOTAL(103,Agustus[2])</f>
        <v>#ERROR!</v>
      </c>
      <c r="E12" s="23" t="str">
        <f>SUBTOTAL(103,Agustus[3])</f>
        <v>#ERROR!</v>
      </c>
      <c r="F12" s="23" t="str">
        <f>SUBTOTAL(103,Agustus[4])</f>
        <v>#ERROR!</v>
      </c>
      <c r="G12" s="23" t="str">
        <f>SUBTOTAL(103,Agustus[5])</f>
        <v>#ERROR!</v>
      </c>
      <c r="H12" s="23" t="str">
        <f>SUBTOTAL(103,Agustus[6])</f>
        <v>#ERROR!</v>
      </c>
      <c r="I12" s="23" t="str">
        <f>SUBTOTAL(103,Agustus[7])</f>
        <v>#ERROR!</v>
      </c>
      <c r="J12" s="23" t="str">
        <f>SUBTOTAL(103,Agustus[8])</f>
        <v>#ERROR!</v>
      </c>
      <c r="K12" s="23" t="str">
        <f>SUBTOTAL(103,Agustus[9])</f>
        <v>#ERROR!</v>
      </c>
      <c r="L12" s="23" t="str">
        <f>SUBTOTAL(103,Agustus[10])</f>
        <v>#ERROR!</v>
      </c>
      <c r="M12" s="23" t="str">
        <f>SUBTOTAL(103,Agustus[11])</f>
        <v>#ERROR!</v>
      </c>
      <c r="N12" s="23" t="str">
        <f>SUBTOTAL(103,Agustus[12])</f>
        <v>#ERROR!</v>
      </c>
      <c r="O12" s="23" t="str">
        <f>SUBTOTAL(103,Agustus[13])</f>
        <v>#ERROR!</v>
      </c>
      <c r="P12" s="23" t="str">
        <f>SUBTOTAL(103,Agustus[14])</f>
        <v>#ERROR!</v>
      </c>
      <c r="Q12" s="23" t="str">
        <f>SUBTOTAL(103,Agustus[15])</f>
        <v>#ERROR!</v>
      </c>
      <c r="R12" s="23" t="str">
        <f>SUBTOTAL(103,Agustus[16])</f>
        <v>#ERROR!</v>
      </c>
      <c r="S12" s="23" t="str">
        <f>SUBTOTAL(103,Agustus[17])</f>
        <v>#ERROR!</v>
      </c>
      <c r="T12" s="23" t="str">
        <f>SUBTOTAL(103,Agustus[18])</f>
        <v>#ERROR!</v>
      </c>
      <c r="U12" s="23" t="str">
        <f>SUBTOTAL(103,Agustus[19])</f>
        <v>#ERROR!</v>
      </c>
      <c r="V12" s="23" t="str">
        <f>SUBTOTAL(103,Agustus[20])</f>
        <v>#ERROR!</v>
      </c>
      <c r="W12" s="23" t="str">
        <f>SUBTOTAL(103,Agustus[21])</f>
        <v>#ERROR!</v>
      </c>
      <c r="X12" s="23" t="str">
        <f>SUBTOTAL(103,Agustus[22])</f>
        <v>#ERROR!</v>
      </c>
      <c r="Y12" s="23" t="str">
        <f>SUBTOTAL(103,Agustus[23])</f>
        <v>#ERROR!</v>
      </c>
      <c r="Z12" s="23" t="str">
        <f>SUBTOTAL(103,Agustus[24])</f>
        <v>#ERROR!</v>
      </c>
      <c r="AA12" s="23" t="str">
        <f>SUBTOTAL(103,Agustus[25])</f>
        <v>#ERROR!</v>
      </c>
      <c r="AB12" s="23" t="str">
        <f>SUBTOTAL(103,Agustus[26])</f>
        <v>#ERROR!</v>
      </c>
      <c r="AC12" s="23" t="str">
        <f>SUBTOTAL(103,Agustus[27])</f>
        <v>#ERROR!</v>
      </c>
      <c r="AD12" s="23" t="str">
        <f>SUBTOTAL(103,Agustus[28])</f>
        <v>#ERROR!</v>
      </c>
      <c r="AE12" s="23" t="str">
        <f>SUBTOTAL(103,Agustus[29])</f>
        <v>#ERROR!</v>
      </c>
      <c r="AF12" s="23" t="str">
        <f>SUBTOTAL(103,Agustus[[30 ]])</f>
        <v>#ERROR!</v>
      </c>
      <c r="AG12" s="23" t="str">
        <f>SUBTOTAL(103,Agustus[31])</f>
        <v>#ERROR!</v>
      </c>
      <c r="AH12" s="23" t="str">
        <f>SUBTOTAL(109,Agustus[Total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09755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60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TEXT(WEEKDAY(DATE(TahunKalender,9,1),1),"aaa")</f>
        <v>aaa</v>
      </c>
      <c r="D5" s="17" t="str">
        <f>TEXT(WEEKDAY(DATE(TahunKalender,9,2),1),"aaa")</f>
        <v>aaa</v>
      </c>
      <c r="E5" s="17" t="str">
        <f>TEXT(WEEKDAY(DATE(TahunKalender,9,3),1),"aaa")</f>
        <v>aaa</v>
      </c>
      <c r="F5" s="17" t="str">
        <f>TEXT(WEEKDAY(DATE(TahunKalender,9,4),1),"aaa")</f>
        <v>aaa</v>
      </c>
      <c r="G5" s="17" t="str">
        <f>TEXT(WEEKDAY(DATE(TahunKalender,9,5),1),"aaa")</f>
        <v>aaa</v>
      </c>
      <c r="H5" s="17" t="str">
        <f>TEXT(WEEKDAY(DATE(TahunKalender,9,6),1),"aaa")</f>
        <v>aaa</v>
      </c>
      <c r="I5" s="17" t="str">
        <f>TEXT(WEEKDAY(DATE(TahunKalender,9,7),1),"aaa")</f>
        <v>aaa</v>
      </c>
      <c r="J5" s="17" t="str">
        <f>TEXT(WEEKDAY(DATE(TahunKalender,9,8),1),"aaa")</f>
        <v>aaa</v>
      </c>
      <c r="K5" s="17" t="str">
        <f>TEXT(WEEKDAY(DATE(TahunKalender,9,9),1),"aaa")</f>
        <v>aaa</v>
      </c>
      <c r="L5" s="17" t="str">
        <f>TEXT(WEEKDAY(DATE(TahunKalender,9,10),1),"aaa")</f>
        <v>aaa</v>
      </c>
      <c r="M5" s="17" t="str">
        <f>TEXT(WEEKDAY(DATE(TahunKalender,9,11),1),"aaa")</f>
        <v>aaa</v>
      </c>
      <c r="N5" s="17" t="str">
        <f>TEXT(WEEKDAY(DATE(TahunKalender,9,12),1),"aaa")</f>
        <v>aaa</v>
      </c>
      <c r="O5" s="17" t="str">
        <f>TEXT(WEEKDAY(DATE(TahunKalender,9,13),1),"aaa")</f>
        <v>aaa</v>
      </c>
      <c r="P5" s="17" t="str">
        <f>TEXT(WEEKDAY(DATE(TahunKalender,9,14),1),"aaa")</f>
        <v>aaa</v>
      </c>
      <c r="Q5" s="17" t="str">
        <f>TEXT(WEEKDAY(DATE(TahunKalender,9,15),1),"aaa")</f>
        <v>aaa</v>
      </c>
      <c r="R5" s="17" t="str">
        <f>TEXT(WEEKDAY(DATE(TahunKalender,9,16),1),"aaa")</f>
        <v>aaa</v>
      </c>
      <c r="S5" s="17" t="str">
        <f>TEXT(WEEKDAY(DATE(TahunKalender,9,17),1),"aaa")</f>
        <v>aaa</v>
      </c>
      <c r="T5" s="17" t="str">
        <f>TEXT(WEEKDAY(DATE(TahunKalender,9,18),1),"aaa")</f>
        <v>aaa</v>
      </c>
      <c r="U5" s="17" t="str">
        <f>TEXT(WEEKDAY(DATE(TahunKalender,9,19),1),"aaa")</f>
        <v>aaa</v>
      </c>
      <c r="V5" s="17" t="str">
        <f>TEXT(WEEKDAY(DATE(TahunKalender,9,20),1),"aaa")</f>
        <v>aaa</v>
      </c>
      <c r="W5" s="17" t="str">
        <f>TEXT(WEEKDAY(DATE(TahunKalender,9,21),1),"aaa")</f>
        <v>aaa</v>
      </c>
      <c r="X5" s="17" t="str">
        <f>TEXT(WEEKDAY(DATE(TahunKalender,9,22),1),"aaa")</f>
        <v>aaa</v>
      </c>
      <c r="Y5" s="17" t="str">
        <f>TEXT(WEEKDAY(DATE(TahunKalender,9,23),1),"aaa")</f>
        <v>aaa</v>
      </c>
      <c r="Z5" s="17" t="str">
        <f>TEXT(WEEKDAY(DATE(TahunKalender,9,24),1),"aaa")</f>
        <v>aaa</v>
      </c>
      <c r="AA5" s="17" t="str">
        <f>TEXT(WEEKDAY(DATE(TahunKalender,9,25),1),"aaa")</f>
        <v>aaa</v>
      </c>
      <c r="AB5" s="17" t="str">
        <f>TEXT(WEEKDAY(DATE(TahunKalender,9,26),1),"aaa")</f>
        <v>aaa</v>
      </c>
      <c r="AC5" s="17" t="str">
        <f>TEXT(WEEKDAY(DATE(TahunKalender,9,27),1),"aaa")</f>
        <v>aaa</v>
      </c>
      <c r="AD5" s="17" t="str">
        <f>TEXT(WEEKDAY(DATE(TahunKalender,9,28),1),"aaa")</f>
        <v>aaa</v>
      </c>
      <c r="AE5" s="17" t="str">
        <f>TEXT(WEEKDAY(DATE(TahunKalender,9,29),1),"aaa")</f>
        <v>aaa</v>
      </c>
      <c r="AF5" s="17" t="str">
        <f>TEXT(WEEKDAY(DATE(TahunKalender,9,30),1),"aaa")</f>
        <v>aaa</v>
      </c>
      <c r="AG5" s="17"/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52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COUNTA(September[[#This Row],[1]:[30 ]])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COUNTA(September[[#This Row],[1]:[30 ]])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COUNTA(September[[#This Row],[1]:[30 ]])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COUNTA(September[[#This Row],[1]:[30 ]])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COUNTA(September[[#This Row],[1]:[30 ]])</f>
        <v>#ERROR!</v>
      </c>
    </row>
    <row r="12" ht="30.0" customHeight="1">
      <c r="A12" s="3"/>
      <c r="B12" s="22" t="str">
        <f>"Total "&amp;September!NamaBulan</f>
        <v>Total September</v>
      </c>
      <c r="C12" s="23" t="str">
        <f>SUBTOTAL(103,September[1])</f>
        <v>#ERROR!</v>
      </c>
      <c r="D12" s="23" t="str">
        <f>SUBTOTAL(103,September[2])</f>
        <v>#ERROR!</v>
      </c>
      <c r="E12" s="23" t="str">
        <f>SUBTOTAL(103,September[3])</f>
        <v>#ERROR!</v>
      </c>
      <c r="F12" s="23" t="str">
        <f>SUBTOTAL(103,September[4])</f>
        <v>#ERROR!</v>
      </c>
      <c r="G12" s="23" t="str">
        <f>SUBTOTAL(103,September[5])</f>
        <v>#ERROR!</v>
      </c>
      <c r="H12" s="23" t="str">
        <f>SUBTOTAL(103,September[6])</f>
        <v>#ERROR!</v>
      </c>
      <c r="I12" s="23" t="str">
        <f>SUBTOTAL(103,September[7])</f>
        <v>#ERROR!</v>
      </c>
      <c r="J12" s="23" t="str">
        <f>SUBTOTAL(103,September[8])</f>
        <v>#ERROR!</v>
      </c>
      <c r="K12" s="23" t="str">
        <f>SUBTOTAL(103,September[9])</f>
        <v>#ERROR!</v>
      </c>
      <c r="L12" s="23" t="str">
        <f>SUBTOTAL(103,September[10])</f>
        <v>#ERROR!</v>
      </c>
      <c r="M12" s="23" t="str">
        <f>SUBTOTAL(103,September[11])</f>
        <v>#ERROR!</v>
      </c>
      <c r="N12" s="23" t="str">
        <f>SUBTOTAL(103,September[12])</f>
        <v>#ERROR!</v>
      </c>
      <c r="O12" s="23" t="str">
        <f>SUBTOTAL(103,September[13])</f>
        <v>#ERROR!</v>
      </c>
      <c r="P12" s="23" t="str">
        <f>SUBTOTAL(103,September[14])</f>
        <v>#ERROR!</v>
      </c>
      <c r="Q12" s="23" t="str">
        <f>SUBTOTAL(103,September[15])</f>
        <v>#ERROR!</v>
      </c>
      <c r="R12" s="23" t="str">
        <f>SUBTOTAL(103,September[16])</f>
        <v>#ERROR!</v>
      </c>
      <c r="S12" s="23" t="str">
        <f>SUBTOTAL(103,September[17])</f>
        <v>#ERROR!</v>
      </c>
      <c r="T12" s="23" t="str">
        <f>SUBTOTAL(103,September[18])</f>
        <v>#ERROR!</v>
      </c>
      <c r="U12" s="23" t="str">
        <f>SUBTOTAL(103,September[19])</f>
        <v>#ERROR!</v>
      </c>
      <c r="V12" s="23" t="str">
        <f>SUBTOTAL(103,September[20])</f>
        <v>#ERROR!</v>
      </c>
      <c r="W12" s="23" t="str">
        <f>SUBTOTAL(103,September[21])</f>
        <v>#ERROR!</v>
      </c>
      <c r="X12" s="23" t="str">
        <f>SUBTOTAL(103,September[22])</f>
        <v>#ERROR!</v>
      </c>
      <c r="Y12" s="23" t="str">
        <f>SUBTOTAL(103,September[23])</f>
        <v>#ERROR!</v>
      </c>
      <c r="Z12" s="23" t="str">
        <f>SUBTOTAL(103,September[24])</f>
        <v>#ERROR!</v>
      </c>
      <c r="AA12" s="23" t="str">
        <f>SUBTOTAL(103,September[25])</f>
        <v>#ERROR!</v>
      </c>
      <c r="AB12" s="23" t="str">
        <f>SUBTOTAL(103,September[26])</f>
        <v>#ERROR!</v>
      </c>
      <c r="AC12" s="23" t="str">
        <f>SUBTOTAL(103,September[27])</f>
        <v>#ERROR!</v>
      </c>
      <c r="AD12" s="23" t="str">
        <f>SUBTOTAL(103,September[28])</f>
        <v>#ERROR!</v>
      </c>
      <c r="AE12" s="23" t="str">
        <f>SUBTOTAL(103,September[29])</f>
        <v>#ERROR!</v>
      </c>
      <c r="AF12" s="23" t="str">
        <f>SUBTOTAL(103,September[[30 ]])</f>
        <v>#ERROR!</v>
      </c>
      <c r="AG12" s="23" t="str">
        <f>SUBTOTAL(103,September[[ ]])</f>
        <v>#ERROR!</v>
      </c>
      <c r="AH12" s="23" t="str">
        <f>SUBTOTAL(109,September[Total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C79C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61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TEXT(WEEKDAY(DATE(TahunKalender,10,1),1),"aaa")</f>
        <v>aaa</v>
      </c>
      <c r="D5" s="17" t="str">
        <f>TEXT(WEEKDAY(DATE(TahunKalender,10,2),1),"aaa")</f>
        <v>aaa</v>
      </c>
      <c r="E5" s="17" t="str">
        <f>TEXT(WEEKDAY(DATE(TahunKalender,10,3),1),"aaa")</f>
        <v>aaa</v>
      </c>
      <c r="F5" s="17" t="str">
        <f>TEXT(WEEKDAY(DATE(TahunKalender,10,4),1),"aaa")</f>
        <v>aaa</v>
      </c>
      <c r="G5" s="17" t="str">
        <f>TEXT(WEEKDAY(DATE(TahunKalender,10,5),1),"aaa")</f>
        <v>aaa</v>
      </c>
      <c r="H5" s="17" t="str">
        <f>TEXT(WEEKDAY(DATE(TahunKalender,10,6),1),"aaa")</f>
        <v>aaa</v>
      </c>
      <c r="I5" s="17" t="str">
        <f>TEXT(WEEKDAY(DATE(TahunKalender,10,7),1),"aaa")</f>
        <v>aaa</v>
      </c>
      <c r="J5" s="17" t="str">
        <f>TEXT(WEEKDAY(DATE(TahunKalender,10,8),1),"aaa")</f>
        <v>aaa</v>
      </c>
      <c r="K5" s="17" t="str">
        <f>TEXT(WEEKDAY(DATE(TahunKalender,10,9),1),"aaa")</f>
        <v>aaa</v>
      </c>
      <c r="L5" s="17" t="str">
        <f>TEXT(WEEKDAY(DATE(TahunKalender,10,10),1),"aaa")</f>
        <v>aaa</v>
      </c>
      <c r="M5" s="17" t="str">
        <f>TEXT(WEEKDAY(DATE(TahunKalender,10,11),1),"aaa")</f>
        <v>aaa</v>
      </c>
      <c r="N5" s="17" t="str">
        <f>TEXT(WEEKDAY(DATE(TahunKalender,10,12),1),"aaa")</f>
        <v>aaa</v>
      </c>
      <c r="O5" s="17" t="str">
        <f>TEXT(WEEKDAY(DATE(TahunKalender,10,13),1),"aaa")</f>
        <v>aaa</v>
      </c>
      <c r="P5" s="17" t="str">
        <f>TEXT(WEEKDAY(DATE(TahunKalender,10,14),1),"aaa")</f>
        <v>aaa</v>
      </c>
      <c r="Q5" s="17" t="str">
        <f>TEXT(WEEKDAY(DATE(TahunKalender,10,15),1),"aaa")</f>
        <v>aaa</v>
      </c>
      <c r="R5" s="17" t="str">
        <f>TEXT(WEEKDAY(DATE(TahunKalender,10,16),1),"aaa")</f>
        <v>aaa</v>
      </c>
      <c r="S5" s="17" t="str">
        <f>TEXT(WEEKDAY(DATE(TahunKalender,10,17),1),"aaa")</f>
        <v>aaa</v>
      </c>
      <c r="T5" s="17" t="str">
        <f>TEXT(WEEKDAY(DATE(TahunKalender,10,18),1),"aaa")</f>
        <v>aaa</v>
      </c>
      <c r="U5" s="17" t="str">
        <f>TEXT(WEEKDAY(DATE(TahunKalender,10,19),1),"aaa")</f>
        <v>aaa</v>
      </c>
      <c r="V5" s="17" t="str">
        <f>TEXT(WEEKDAY(DATE(TahunKalender,10,20),1),"aaa")</f>
        <v>aaa</v>
      </c>
      <c r="W5" s="17" t="str">
        <f>TEXT(WEEKDAY(DATE(TahunKalender,10,21),1),"aaa")</f>
        <v>aaa</v>
      </c>
      <c r="X5" s="17" t="str">
        <f>TEXT(WEEKDAY(DATE(TahunKalender,10,22),1),"aaa")</f>
        <v>aaa</v>
      </c>
      <c r="Y5" s="17" t="str">
        <f>TEXT(WEEKDAY(DATE(TahunKalender,10,23),1),"aaa")</f>
        <v>aaa</v>
      </c>
      <c r="Z5" s="17" t="str">
        <f>TEXT(WEEKDAY(DATE(TahunKalender,10,24),1),"aaa")</f>
        <v>aaa</v>
      </c>
      <c r="AA5" s="17" t="str">
        <f>TEXT(WEEKDAY(DATE(TahunKalender,10,25),1),"aaa")</f>
        <v>aaa</v>
      </c>
      <c r="AB5" s="17" t="str">
        <f>TEXT(WEEKDAY(DATE(TahunKalender,10,26),1),"aaa")</f>
        <v>aaa</v>
      </c>
      <c r="AC5" s="17" t="str">
        <f>TEXT(WEEKDAY(DATE(TahunKalender,10,27),1),"aaa")</f>
        <v>aaa</v>
      </c>
      <c r="AD5" s="17" t="str">
        <f>TEXT(WEEKDAY(DATE(TahunKalender,10,28),1),"aaa")</f>
        <v>aaa</v>
      </c>
      <c r="AE5" s="17" t="str">
        <f>TEXT(WEEKDAY(DATE(TahunKalender,10,29),1),"aaa")</f>
        <v>aaa</v>
      </c>
      <c r="AF5" s="17" t="str">
        <f>TEXT(WEEKDAY(DATE(TahunKalender,10,30),1),"aaa")</f>
        <v>aaa</v>
      </c>
      <c r="AG5" s="17" t="str">
        <f>TEXT(WEEKDAY(DATE(TahunKalender,10,31),1),"aaa")</f>
        <v>aaa</v>
      </c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44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COUNTA(Oktober[[#This Row],[1]:[31]])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COUNTA(Oktober[[#This Row],[1]:[31]])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COUNTA(Oktober[[#This Row],[1]:[31]])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COUNTA(Oktober[[#This Row],[1]:[31]])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COUNTA(Oktober[[#This Row],[1]:[31]])</f>
        <v>#ERROR!</v>
      </c>
    </row>
    <row r="12" ht="30.0" customHeight="1">
      <c r="A12" s="3"/>
      <c r="B12" s="22" t="str">
        <f>"Total "&amp;Oktober!NamaBulan</f>
        <v>Total Oktober</v>
      </c>
      <c r="C12" s="23" t="str">
        <f>SUBTOTAL(103,Oktober[1])</f>
        <v>#ERROR!</v>
      </c>
      <c r="D12" s="23" t="str">
        <f>SUBTOTAL(103,Oktober[2])</f>
        <v>#ERROR!</v>
      </c>
      <c r="E12" s="23" t="str">
        <f>SUBTOTAL(103,Oktober[3])</f>
        <v>#ERROR!</v>
      </c>
      <c r="F12" s="23" t="str">
        <f>SUBTOTAL(103,Oktober[4])</f>
        <v>#ERROR!</v>
      </c>
      <c r="G12" s="23" t="str">
        <f>SUBTOTAL(103,Oktober[5])</f>
        <v>#ERROR!</v>
      </c>
      <c r="H12" s="23" t="str">
        <f>SUBTOTAL(103,Oktober[6])</f>
        <v>#ERROR!</v>
      </c>
      <c r="I12" s="23" t="str">
        <f>SUBTOTAL(103,Oktober[7])</f>
        <v>#ERROR!</v>
      </c>
      <c r="J12" s="23" t="str">
        <f>SUBTOTAL(103,Oktober[8])</f>
        <v>#ERROR!</v>
      </c>
      <c r="K12" s="23" t="str">
        <f>SUBTOTAL(103,Oktober[9])</f>
        <v>#ERROR!</v>
      </c>
      <c r="L12" s="23" t="str">
        <f>SUBTOTAL(103,Oktober[10])</f>
        <v>#ERROR!</v>
      </c>
      <c r="M12" s="23" t="str">
        <f>SUBTOTAL(103,Oktober[11])</f>
        <v>#ERROR!</v>
      </c>
      <c r="N12" s="23" t="str">
        <f>SUBTOTAL(103,Oktober[12])</f>
        <v>#ERROR!</v>
      </c>
      <c r="O12" s="23" t="str">
        <f>SUBTOTAL(103,Oktober[13])</f>
        <v>#ERROR!</v>
      </c>
      <c r="P12" s="23" t="str">
        <f>SUBTOTAL(103,Oktober[14])</f>
        <v>#ERROR!</v>
      </c>
      <c r="Q12" s="23" t="str">
        <f>SUBTOTAL(103,Oktober[15])</f>
        <v>#ERROR!</v>
      </c>
      <c r="R12" s="23" t="str">
        <f>SUBTOTAL(103,Oktober[16])</f>
        <v>#ERROR!</v>
      </c>
      <c r="S12" s="23" t="str">
        <f>SUBTOTAL(103,Oktober[17])</f>
        <v>#ERROR!</v>
      </c>
      <c r="T12" s="23" t="str">
        <f>SUBTOTAL(103,Oktober[18])</f>
        <v>#ERROR!</v>
      </c>
      <c r="U12" s="23" t="str">
        <f>SUBTOTAL(103,Oktober[19])</f>
        <v>#ERROR!</v>
      </c>
      <c r="V12" s="23" t="str">
        <f>SUBTOTAL(103,Oktober[20])</f>
        <v>#ERROR!</v>
      </c>
      <c r="W12" s="23" t="str">
        <f>SUBTOTAL(103,Oktober[21])</f>
        <v>#ERROR!</v>
      </c>
      <c r="X12" s="23" t="str">
        <f>SUBTOTAL(103,Oktober[22])</f>
        <v>#ERROR!</v>
      </c>
      <c r="Y12" s="23" t="str">
        <f>SUBTOTAL(103,Oktober[23])</f>
        <v>#ERROR!</v>
      </c>
      <c r="Z12" s="23" t="str">
        <f>SUBTOTAL(103,Oktober[24])</f>
        <v>#ERROR!</v>
      </c>
      <c r="AA12" s="23" t="str">
        <f>SUBTOTAL(103,Oktober[25])</f>
        <v>#ERROR!</v>
      </c>
      <c r="AB12" s="23" t="str">
        <f>SUBTOTAL(103,Oktober[26])</f>
        <v>#ERROR!</v>
      </c>
      <c r="AC12" s="23" t="str">
        <f>SUBTOTAL(103,Oktober[27])</f>
        <v>#ERROR!</v>
      </c>
      <c r="AD12" s="23" t="str">
        <f>SUBTOTAL(103,Oktober[28])</f>
        <v>#ERROR!</v>
      </c>
      <c r="AE12" s="23" t="str">
        <f>SUBTOTAL(103,Oktober[29])</f>
        <v>#ERROR!</v>
      </c>
      <c r="AF12" s="23" t="str">
        <f>SUBTOTAL(103,Oktober[[30 ]])</f>
        <v>#ERROR!</v>
      </c>
      <c r="AG12" s="23" t="str">
        <f>SUBTOTAL(103,Oktober[31])</f>
        <v>#ERROR!</v>
      </c>
      <c r="AH12" s="23" t="str">
        <f>SUBTOTAL(109,Oktober[Total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C79C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62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TEXT(WEEKDAY(DATE(TahunKalender,11,1),1),"aaa")</f>
        <v>aaa</v>
      </c>
      <c r="D5" s="17" t="str">
        <f>TEXT(WEEKDAY(DATE(TahunKalender,11,2),1),"aaa")</f>
        <v>aaa</v>
      </c>
      <c r="E5" s="17" t="str">
        <f>TEXT(WEEKDAY(DATE(TahunKalender,11,3),1),"aaa")</f>
        <v>aaa</v>
      </c>
      <c r="F5" s="17" t="str">
        <f>TEXT(WEEKDAY(DATE(TahunKalender,11,4),1),"aaa")</f>
        <v>aaa</v>
      </c>
      <c r="G5" s="17" t="str">
        <f>TEXT(WEEKDAY(DATE(TahunKalender,11,5),1),"aaa")</f>
        <v>aaa</v>
      </c>
      <c r="H5" s="17" t="str">
        <f>TEXT(WEEKDAY(DATE(TahunKalender,11,6),1),"aaa")</f>
        <v>aaa</v>
      </c>
      <c r="I5" s="17" t="str">
        <f>TEXT(WEEKDAY(DATE(TahunKalender,11,7),1),"aaa")</f>
        <v>aaa</v>
      </c>
      <c r="J5" s="17" t="str">
        <f>TEXT(WEEKDAY(DATE(TahunKalender,11,8),1),"aaa")</f>
        <v>aaa</v>
      </c>
      <c r="K5" s="17" t="str">
        <f>TEXT(WEEKDAY(DATE(TahunKalender,11,9),1),"aaa")</f>
        <v>aaa</v>
      </c>
      <c r="L5" s="17" t="str">
        <f>TEXT(WEEKDAY(DATE(TahunKalender,11,10),1),"aaa")</f>
        <v>aaa</v>
      </c>
      <c r="M5" s="17" t="str">
        <f>TEXT(WEEKDAY(DATE(TahunKalender,11,11),1),"aaa")</f>
        <v>aaa</v>
      </c>
      <c r="N5" s="17" t="str">
        <f>TEXT(WEEKDAY(DATE(TahunKalender,11,12),1),"aaa")</f>
        <v>aaa</v>
      </c>
      <c r="O5" s="17" t="str">
        <f>TEXT(WEEKDAY(DATE(TahunKalender,11,13),1),"aaa")</f>
        <v>aaa</v>
      </c>
      <c r="P5" s="17" t="str">
        <f>TEXT(WEEKDAY(DATE(TahunKalender,11,14),1),"aaa")</f>
        <v>aaa</v>
      </c>
      <c r="Q5" s="17" t="str">
        <f>TEXT(WEEKDAY(DATE(TahunKalender,11,15),1),"aaa")</f>
        <v>aaa</v>
      </c>
      <c r="R5" s="17" t="str">
        <f>TEXT(WEEKDAY(DATE(TahunKalender,11,16),1),"aaa")</f>
        <v>aaa</v>
      </c>
      <c r="S5" s="17" t="str">
        <f>TEXT(WEEKDAY(DATE(TahunKalender,11,17),1),"aaa")</f>
        <v>aaa</v>
      </c>
      <c r="T5" s="17" t="str">
        <f>TEXT(WEEKDAY(DATE(TahunKalender,11,18),1),"aaa")</f>
        <v>aaa</v>
      </c>
      <c r="U5" s="17" t="str">
        <f>TEXT(WEEKDAY(DATE(TahunKalender,11,19),1),"aaa")</f>
        <v>aaa</v>
      </c>
      <c r="V5" s="17" t="str">
        <f>TEXT(WEEKDAY(DATE(TahunKalender,11,20),1),"aaa")</f>
        <v>aaa</v>
      </c>
      <c r="W5" s="17" t="str">
        <f>TEXT(WEEKDAY(DATE(TahunKalender,11,21),1),"aaa")</f>
        <v>aaa</v>
      </c>
      <c r="X5" s="17" t="str">
        <f>TEXT(WEEKDAY(DATE(TahunKalender,11,22),1),"aaa")</f>
        <v>aaa</v>
      </c>
      <c r="Y5" s="17" t="str">
        <f>TEXT(WEEKDAY(DATE(TahunKalender,11,23),1),"aaa")</f>
        <v>aaa</v>
      </c>
      <c r="Z5" s="17" t="str">
        <f>TEXT(WEEKDAY(DATE(TahunKalender,11,24),1),"aaa")</f>
        <v>aaa</v>
      </c>
      <c r="AA5" s="17" t="str">
        <f>TEXT(WEEKDAY(DATE(TahunKalender,11,25),1),"aaa")</f>
        <v>aaa</v>
      </c>
      <c r="AB5" s="17" t="str">
        <f>TEXT(WEEKDAY(DATE(TahunKalender,11,26),1),"aaa")</f>
        <v>aaa</v>
      </c>
      <c r="AC5" s="17" t="str">
        <f>TEXT(WEEKDAY(DATE(TahunKalender,11,27),1),"aaa")</f>
        <v>aaa</v>
      </c>
      <c r="AD5" s="17" t="str">
        <f>TEXT(WEEKDAY(DATE(TahunKalender,11,28),1),"aaa")</f>
        <v>aaa</v>
      </c>
      <c r="AE5" s="17" t="str">
        <f>TEXT(WEEKDAY(DATE(TahunKalender,11,29),1),"aaa")</f>
        <v>aaa</v>
      </c>
      <c r="AF5" s="17" t="str">
        <f>TEXT(WEEKDAY(DATE(TahunKalender,11,30),1),"aaa")</f>
        <v>aaa</v>
      </c>
      <c r="AG5" s="17"/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52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COUNTA(November[[#This Row],[1]:[30 ]])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COUNTA(November[[#This Row],[1]:[30 ]])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COUNTA(November[[#This Row],[1]:[30 ]])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COUNTA(November[[#This Row],[1]:[30 ]])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COUNTA(November[[#This Row],[1]:[30 ]])</f>
        <v>#ERROR!</v>
      </c>
    </row>
    <row r="12" ht="30.0" customHeight="1">
      <c r="A12" s="3"/>
      <c r="B12" s="22" t="str">
        <f>"Total "&amp;November!NamaBulan</f>
        <v>Total November</v>
      </c>
      <c r="C12" s="23" t="str">
        <f>SUBTOTAL(103,November[1])</f>
        <v>#ERROR!</v>
      </c>
      <c r="D12" s="23" t="str">
        <f>SUBTOTAL(103,November[2])</f>
        <v>#ERROR!</v>
      </c>
      <c r="E12" s="23" t="str">
        <f>SUBTOTAL(103,November[3])</f>
        <v>#ERROR!</v>
      </c>
      <c r="F12" s="23" t="str">
        <f>SUBTOTAL(103,November[4])</f>
        <v>#ERROR!</v>
      </c>
      <c r="G12" s="23" t="str">
        <f>SUBTOTAL(103,November[5])</f>
        <v>#ERROR!</v>
      </c>
      <c r="H12" s="23" t="str">
        <f>SUBTOTAL(103,November[6])</f>
        <v>#ERROR!</v>
      </c>
      <c r="I12" s="23" t="str">
        <f>SUBTOTAL(103,November[7])</f>
        <v>#ERROR!</v>
      </c>
      <c r="J12" s="23" t="str">
        <f>SUBTOTAL(103,November[8])</f>
        <v>#ERROR!</v>
      </c>
      <c r="K12" s="23" t="str">
        <f>SUBTOTAL(103,November[9])</f>
        <v>#ERROR!</v>
      </c>
      <c r="L12" s="23" t="str">
        <f>SUBTOTAL(103,November[10])</f>
        <v>#ERROR!</v>
      </c>
      <c r="M12" s="23" t="str">
        <f>SUBTOTAL(103,November[11])</f>
        <v>#ERROR!</v>
      </c>
      <c r="N12" s="23" t="str">
        <f>SUBTOTAL(103,November[12])</f>
        <v>#ERROR!</v>
      </c>
      <c r="O12" s="23" t="str">
        <f>SUBTOTAL(103,November[13])</f>
        <v>#ERROR!</v>
      </c>
      <c r="P12" s="23" t="str">
        <f>SUBTOTAL(103,November[14])</f>
        <v>#ERROR!</v>
      </c>
      <c r="Q12" s="23" t="str">
        <f>SUBTOTAL(103,November[15])</f>
        <v>#ERROR!</v>
      </c>
      <c r="R12" s="23" t="str">
        <f>SUBTOTAL(103,November[16])</f>
        <v>#ERROR!</v>
      </c>
      <c r="S12" s="23" t="str">
        <f>SUBTOTAL(103,November[17])</f>
        <v>#ERROR!</v>
      </c>
      <c r="T12" s="23" t="str">
        <f>SUBTOTAL(103,November[18])</f>
        <v>#ERROR!</v>
      </c>
      <c r="U12" s="23" t="str">
        <f>SUBTOTAL(103,November[19])</f>
        <v>#ERROR!</v>
      </c>
      <c r="V12" s="23" t="str">
        <f>SUBTOTAL(103,November[20])</f>
        <v>#ERROR!</v>
      </c>
      <c r="W12" s="23" t="str">
        <f>SUBTOTAL(103,November[21])</f>
        <v>#ERROR!</v>
      </c>
      <c r="X12" s="23" t="str">
        <f>SUBTOTAL(103,November[22])</f>
        <v>#ERROR!</v>
      </c>
      <c r="Y12" s="23" t="str">
        <f>SUBTOTAL(103,November[23])</f>
        <v>#ERROR!</v>
      </c>
      <c r="Z12" s="23" t="str">
        <f>SUBTOTAL(103,November[24])</f>
        <v>#ERROR!</v>
      </c>
      <c r="AA12" s="23" t="str">
        <f>SUBTOTAL(103,November[25])</f>
        <v>#ERROR!</v>
      </c>
      <c r="AB12" s="23" t="str">
        <f>SUBTOTAL(103,November[26])</f>
        <v>#ERROR!</v>
      </c>
      <c r="AC12" s="23" t="str">
        <f>SUBTOTAL(103,November[27])</f>
        <v>#ERROR!</v>
      </c>
      <c r="AD12" s="23" t="str">
        <f>SUBTOTAL(103,November[28])</f>
        <v>#ERROR!</v>
      </c>
      <c r="AE12" s="23" t="str">
        <f>SUBTOTAL(103,November[29])</f>
        <v>#ERROR!</v>
      </c>
      <c r="AF12" s="23" t="str">
        <f>SUBTOTAL(103,November[[30 ]])</f>
        <v>#ERROR!</v>
      </c>
      <c r="AG12" s="23" t="str">
        <f>SUBTOTAL(103,November[[ ]])</f>
        <v>#ERROR!</v>
      </c>
      <c r="AH12" s="23" t="str">
        <f>SUBTOTAL(109,November[Total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FC1"/>
    <pageSetUpPr fitToPage="1"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2.5"/>
    <col customWidth="1" min="3" max="33" width="4.13"/>
    <col customWidth="1" min="34" max="34" width="15.13"/>
  </cols>
  <sheetData>
    <row r="1" ht="49.5" customHeight="1">
      <c r="A1" s="3"/>
      <c r="B1" s="2" t="str">
        <f>Judul_Absensi_Karyawan</f>
        <v>Jadwal Absen Karyawan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0" customHeight="1">
      <c r="A2" s="3"/>
      <c r="B2" s="4" t="s">
        <v>1</v>
      </c>
      <c r="C2" s="5" t="s">
        <v>2</v>
      </c>
      <c r="D2" s="6" t="s">
        <v>3</v>
      </c>
      <c r="E2" s="7"/>
      <c r="F2" s="8"/>
      <c r="G2" s="9" t="s">
        <v>4</v>
      </c>
      <c r="H2" s="6" t="s">
        <v>5</v>
      </c>
      <c r="I2" s="7"/>
      <c r="J2" s="8"/>
      <c r="K2" s="10" t="s">
        <v>6</v>
      </c>
      <c r="L2" s="6" t="s">
        <v>7</v>
      </c>
      <c r="M2" s="8"/>
      <c r="N2" s="11"/>
      <c r="O2" s="6" t="s">
        <v>8</v>
      </c>
      <c r="P2" s="7"/>
      <c r="Q2" s="8"/>
      <c r="R2" s="12"/>
      <c r="S2" s="6" t="s">
        <v>9</v>
      </c>
      <c r="T2" s="7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0" customHeight="1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30.0" customHeight="1">
      <c r="A4" s="3"/>
      <c r="B4" s="14" t="s">
        <v>63</v>
      </c>
      <c r="C4" s="15" t="s">
        <v>12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14">
        <f>TahunKalender</f>
        <v>2021</v>
      </c>
    </row>
    <row r="5" ht="15.0" customHeight="1">
      <c r="A5" s="3"/>
      <c r="B5" s="14"/>
      <c r="C5" s="17" t="str">
        <f>TEXT(WEEKDAY(DATE(TahunKalender,12,1),1),"aaa")</f>
        <v>aaa</v>
      </c>
      <c r="D5" s="17" t="str">
        <f>TEXT(WEEKDAY(DATE(TahunKalender,12,2),1),"aaa")</f>
        <v>aaa</v>
      </c>
      <c r="E5" s="17" t="str">
        <f>TEXT(WEEKDAY(DATE(TahunKalender,12,3),1),"aaa")</f>
        <v>aaa</v>
      </c>
      <c r="F5" s="17" t="str">
        <f>TEXT(WEEKDAY(DATE(TahunKalender,12,4),1),"aaa")</f>
        <v>aaa</v>
      </c>
      <c r="G5" s="17" t="str">
        <f>TEXT(WEEKDAY(DATE(TahunKalender,12,5),1),"aaa")</f>
        <v>aaa</v>
      </c>
      <c r="H5" s="17" t="str">
        <f>TEXT(WEEKDAY(DATE(TahunKalender,12,6),1),"aaa")</f>
        <v>aaa</v>
      </c>
      <c r="I5" s="17" t="str">
        <f>TEXT(WEEKDAY(DATE(TahunKalender,12,7),1),"aaa")</f>
        <v>aaa</v>
      </c>
      <c r="J5" s="17" t="str">
        <f>TEXT(WEEKDAY(DATE(TahunKalender,12,8),1),"aaa")</f>
        <v>aaa</v>
      </c>
      <c r="K5" s="17" t="str">
        <f>TEXT(WEEKDAY(DATE(TahunKalender,12,9),1),"aaa")</f>
        <v>aaa</v>
      </c>
      <c r="L5" s="17" t="str">
        <f>TEXT(WEEKDAY(DATE(TahunKalender,12,10),1),"aaa")</f>
        <v>aaa</v>
      </c>
      <c r="M5" s="17" t="str">
        <f>TEXT(WEEKDAY(DATE(TahunKalender,12,11),1),"aaa")</f>
        <v>aaa</v>
      </c>
      <c r="N5" s="17" t="str">
        <f>TEXT(WEEKDAY(DATE(TahunKalender,12,12),1),"aaa")</f>
        <v>aaa</v>
      </c>
      <c r="O5" s="17" t="str">
        <f>TEXT(WEEKDAY(DATE(TahunKalender,12,13),1),"aaa")</f>
        <v>aaa</v>
      </c>
      <c r="P5" s="17" t="str">
        <f>TEXT(WEEKDAY(DATE(TahunKalender,12,14),1),"aaa")</f>
        <v>aaa</v>
      </c>
      <c r="Q5" s="17" t="str">
        <f>TEXT(WEEKDAY(DATE(TahunKalender,12,15),1),"aaa")</f>
        <v>aaa</v>
      </c>
      <c r="R5" s="17" t="str">
        <f>TEXT(WEEKDAY(DATE(TahunKalender,12,16),1),"aaa")</f>
        <v>aaa</v>
      </c>
      <c r="S5" s="17" t="str">
        <f>TEXT(WEEKDAY(DATE(TahunKalender,12,17),1),"aaa")</f>
        <v>aaa</v>
      </c>
      <c r="T5" s="17" t="str">
        <f>TEXT(WEEKDAY(DATE(TahunKalender,12,18),1),"aaa")</f>
        <v>aaa</v>
      </c>
      <c r="U5" s="17" t="str">
        <f>TEXT(WEEKDAY(DATE(TahunKalender,12,19),1),"aaa")</f>
        <v>aaa</v>
      </c>
      <c r="V5" s="17" t="str">
        <f>TEXT(WEEKDAY(DATE(TahunKalender,12,20),1),"aaa")</f>
        <v>aaa</v>
      </c>
      <c r="W5" s="17" t="str">
        <f>TEXT(WEEKDAY(DATE(TahunKalender,12,21),1),"aaa")</f>
        <v>aaa</v>
      </c>
      <c r="X5" s="17" t="str">
        <f>TEXT(WEEKDAY(DATE(TahunKalender,12,22),1),"aaa")</f>
        <v>aaa</v>
      </c>
      <c r="Y5" s="17" t="str">
        <f>TEXT(WEEKDAY(DATE(TahunKalender,12,23),1),"aaa")</f>
        <v>aaa</v>
      </c>
      <c r="Z5" s="17" t="str">
        <f>TEXT(WEEKDAY(DATE(TahunKalender,12,24),1),"aaa")</f>
        <v>aaa</v>
      </c>
      <c r="AA5" s="17" t="str">
        <f>TEXT(WEEKDAY(DATE(TahunKalender,12,25),1),"aaa")</f>
        <v>aaa</v>
      </c>
      <c r="AB5" s="17" t="str">
        <f>TEXT(WEEKDAY(DATE(TahunKalender,12,26),1),"aaa")</f>
        <v>aaa</v>
      </c>
      <c r="AC5" s="17" t="str">
        <f>TEXT(WEEKDAY(DATE(TahunKalender,12,27),1),"aaa")</f>
        <v>aaa</v>
      </c>
      <c r="AD5" s="17" t="str">
        <f>TEXT(WEEKDAY(DATE(TahunKalender,12,28),1),"aaa")</f>
        <v>aaa</v>
      </c>
      <c r="AE5" s="17" t="str">
        <f>TEXT(WEEKDAY(DATE(TahunKalender,12,29),1),"aaa")</f>
        <v>aaa</v>
      </c>
      <c r="AF5" s="17" t="str">
        <f>TEXT(WEEKDAY(DATE(TahunKalender,12,30),1),"aaa")</f>
        <v>aaa</v>
      </c>
      <c r="AG5" s="17" t="str">
        <f>TEXT(WEEKDAY(DATE(TahunKalender,12,31),1),"aaa")</f>
        <v>aaa</v>
      </c>
      <c r="AH5" s="14"/>
    </row>
    <row r="6" ht="15.0" customHeight="1">
      <c r="A6" s="3"/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27</v>
      </c>
      <c r="Q6" s="19" t="s">
        <v>28</v>
      </c>
      <c r="R6" s="19" t="s">
        <v>29</v>
      </c>
      <c r="S6" s="19" t="s">
        <v>30</v>
      </c>
      <c r="T6" s="19" t="s">
        <v>31</v>
      </c>
      <c r="U6" s="19" t="s">
        <v>32</v>
      </c>
      <c r="V6" s="19" t="s">
        <v>33</v>
      </c>
      <c r="W6" s="19" t="s">
        <v>34</v>
      </c>
      <c r="X6" s="19" t="s">
        <v>35</v>
      </c>
      <c r="Y6" s="19" t="s">
        <v>36</v>
      </c>
      <c r="Z6" s="19" t="s">
        <v>37</v>
      </c>
      <c r="AA6" s="19" t="s">
        <v>38</v>
      </c>
      <c r="AB6" s="19" t="s">
        <v>39</v>
      </c>
      <c r="AC6" s="19" t="s">
        <v>40</v>
      </c>
      <c r="AD6" s="19" t="s">
        <v>41</v>
      </c>
      <c r="AE6" s="19" t="s">
        <v>42</v>
      </c>
      <c r="AF6" s="19" t="s">
        <v>43</v>
      </c>
      <c r="AG6" s="19" t="s">
        <v>44</v>
      </c>
      <c r="AH6" s="19" t="s">
        <v>45</v>
      </c>
    </row>
    <row r="7" ht="30.0" customHeight="1">
      <c r="A7" s="3"/>
      <c r="B7" s="20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 t="str">
        <f>COUNTA(Desember[[#This Row],[1]:[31]])</f>
        <v>#ERROR!</v>
      </c>
    </row>
    <row r="8" ht="30.0" customHeight="1">
      <c r="A8" s="3"/>
      <c r="B8" s="20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 t="str">
        <f>COUNTA(Desember[[#This Row],[1]:[31]])</f>
        <v>#ERROR!</v>
      </c>
    </row>
    <row r="9" ht="30.0" customHeight="1">
      <c r="A9" s="3"/>
      <c r="B9" s="20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 t="str">
        <f>COUNTA(Desember[[#This Row],[1]:[31]])</f>
        <v>#ERROR!</v>
      </c>
    </row>
    <row r="10" ht="30.0" customHeight="1">
      <c r="A10" s="3"/>
      <c r="B10" s="20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 t="str">
        <f>COUNTA(Desember[[#This Row],[1]:[31]])</f>
        <v>#ERROR!</v>
      </c>
    </row>
    <row r="11" ht="30.0" customHeight="1">
      <c r="A11" s="3"/>
      <c r="B11" s="20" t="s">
        <v>50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 t="str">
        <f>COUNTA(Desember[[#This Row],[1]:[31]])</f>
        <v>#ERROR!</v>
      </c>
    </row>
    <row r="12" ht="30.0" customHeight="1">
      <c r="A12" s="3"/>
      <c r="B12" s="22" t="str">
        <f>"Total "&amp;Desember!NamaBulan</f>
        <v>Total Desember</v>
      </c>
      <c r="C12" s="23" t="str">
        <f>SUBTOTAL(103,Desember[1])</f>
        <v>#ERROR!</v>
      </c>
      <c r="D12" s="23" t="str">
        <f>SUBTOTAL(103,Desember[2])</f>
        <v>#ERROR!</v>
      </c>
      <c r="E12" s="23" t="str">
        <f>SUBTOTAL(103,Desember[3])</f>
        <v>#ERROR!</v>
      </c>
      <c r="F12" s="23" t="str">
        <f>SUBTOTAL(103,Desember[4])</f>
        <v>#ERROR!</v>
      </c>
      <c r="G12" s="23" t="str">
        <f>SUBTOTAL(103,Desember[5])</f>
        <v>#ERROR!</v>
      </c>
      <c r="H12" s="23" t="str">
        <f>SUBTOTAL(103,Desember[6])</f>
        <v>#ERROR!</v>
      </c>
      <c r="I12" s="23" t="str">
        <f>SUBTOTAL(103,Desember[7])</f>
        <v>#ERROR!</v>
      </c>
      <c r="J12" s="23" t="str">
        <f>SUBTOTAL(103,Desember[8])</f>
        <v>#ERROR!</v>
      </c>
      <c r="K12" s="23" t="str">
        <f>SUBTOTAL(103,Desember[9])</f>
        <v>#ERROR!</v>
      </c>
      <c r="L12" s="23" t="str">
        <f>SUBTOTAL(103,Desember[10])</f>
        <v>#ERROR!</v>
      </c>
      <c r="M12" s="23" t="str">
        <f>SUBTOTAL(103,Desember[11])</f>
        <v>#ERROR!</v>
      </c>
      <c r="N12" s="23" t="str">
        <f>SUBTOTAL(103,Desember[12])</f>
        <v>#ERROR!</v>
      </c>
      <c r="O12" s="23" t="str">
        <f>SUBTOTAL(103,Desember[13])</f>
        <v>#ERROR!</v>
      </c>
      <c r="P12" s="23" t="str">
        <f>SUBTOTAL(103,Desember[14])</f>
        <v>#ERROR!</v>
      </c>
      <c r="Q12" s="23" t="str">
        <f>SUBTOTAL(103,Desember[15])</f>
        <v>#ERROR!</v>
      </c>
      <c r="R12" s="23" t="str">
        <f>SUBTOTAL(103,Desember[16])</f>
        <v>#ERROR!</v>
      </c>
      <c r="S12" s="23" t="str">
        <f>SUBTOTAL(103,Desember[17])</f>
        <v>#ERROR!</v>
      </c>
      <c r="T12" s="23" t="str">
        <f>SUBTOTAL(103,Desember[18])</f>
        <v>#ERROR!</v>
      </c>
      <c r="U12" s="23" t="str">
        <f>SUBTOTAL(103,Desember[19])</f>
        <v>#ERROR!</v>
      </c>
      <c r="V12" s="23" t="str">
        <f>SUBTOTAL(103,Desember[20])</f>
        <v>#ERROR!</v>
      </c>
      <c r="W12" s="23" t="str">
        <f>SUBTOTAL(103,Desember[21])</f>
        <v>#ERROR!</v>
      </c>
      <c r="X12" s="23" t="str">
        <f>SUBTOTAL(103,Desember[22])</f>
        <v>#ERROR!</v>
      </c>
      <c r="Y12" s="23" t="str">
        <f>SUBTOTAL(103,Desember[23])</f>
        <v>#ERROR!</v>
      </c>
      <c r="Z12" s="23" t="str">
        <f>SUBTOTAL(103,Desember[24])</f>
        <v>#ERROR!</v>
      </c>
      <c r="AA12" s="23" t="str">
        <f>SUBTOTAL(103,Desember[25])</f>
        <v>#ERROR!</v>
      </c>
      <c r="AB12" s="23" t="str">
        <f>SUBTOTAL(103,Desember[26])</f>
        <v>#ERROR!</v>
      </c>
      <c r="AC12" s="23" t="str">
        <f>SUBTOTAL(103,Desember[27])</f>
        <v>#ERROR!</v>
      </c>
      <c r="AD12" s="23" t="str">
        <f>SUBTOTAL(103,Desember[28])</f>
        <v>#ERROR!</v>
      </c>
      <c r="AE12" s="23" t="str">
        <f>SUBTOTAL(103,Desember[29])</f>
        <v>#ERROR!</v>
      </c>
      <c r="AF12" s="23" t="str">
        <f>SUBTOTAL(103,Desember[[30 ]])</f>
        <v>#ERROR!</v>
      </c>
      <c r="AG12" s="23" t="str">
        <f>SUBTOTAL(103,Desember[31])</f>
        <v>#ERROR!</v>
      </c>
      <c r="AH12" s="23" t="str">
        <f>SUBTOTAL(109,Desember[Total Hari])</f>
        <v>#ERROR!</v>
      </c>
    </row>
    <row r="13" ht="30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ht="30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ht="30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ht="30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ht="30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ht="30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ht="30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ht="30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ht="30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ht="30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ht="30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ht="30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ht="30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ht="30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ht="30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ht="30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ht="30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ht="30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ht="30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ht="30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ht="30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ht="30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ht="30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ht="30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ht="30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ht="30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ht="30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ht="30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ht="30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ht="30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ht="30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ht="30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ht="30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ht="30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ht="30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ht="30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ht="30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ht="30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ht="30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ht="30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ht="30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ht="30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ht="30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ht="30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ht="30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ht="30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ht="30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ht="30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ht="30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ht="30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ht="30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ht="30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ht="30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ht="30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ht="30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ht="30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ht="30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ht="30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ht="30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ht="30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ht="30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ht="30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ht="30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ht="30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ht="30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ht="30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ht="30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ht="30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ht="30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ht="30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ht="30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ht="30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ht="30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ht="30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ht="30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ht="30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ht="30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ht="30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ht="30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ht="30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ht="30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ht="30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ht="30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ht="30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ht="30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ht="30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ht="30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ht="30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ht="30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ht="30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ht="30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ht="30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ht="30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ht="30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ht="30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ht="30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ht="30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ht="30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ht="30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ht="30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ht="30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ht="30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ht="30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ht="30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ht="30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ht="30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ht="30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ht="30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ht="30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ht="30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ht="30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ht="30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ht="30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ht="30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ht="30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ht="30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ht="30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ht="30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ht="30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ht="30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ht="30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ht="30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ht="30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ht="30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ht="30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ht="30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ht="30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ht="30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ht="30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ht="30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ht="30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ht="30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ht="30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ht="30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ht="30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ht="30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ht="30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ht="30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ht="30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ht="30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ht="30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ht="30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ht="30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ht="30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ht="30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ht="30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ht="30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ht="30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ht="30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ht="30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ht="30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ht="30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ht="30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ht="30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ht="30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ht="30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ht="30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ht="30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ht="30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ht="30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ht="30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ht="30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ht="30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ht="30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ht="30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ht="30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ht="30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ht="30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ht="30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ht="30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ht="30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ht="30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ht="30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ht="30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ht="30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ht="30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ht="30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ht="30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ht="30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ht="30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ht="30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ht="30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ht="30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ht="30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ht="30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ht="30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ht="30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ht="30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ht="30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ht="30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ht="30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ht="30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ht="30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ht="30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ht="30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ht="30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ht="30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ht="30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ht="30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ht="30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ht="30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ht="30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ht="30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ht="30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ht="30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ht="30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ht="30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ht="30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ht="30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ht="30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ht="30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ht="30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ht="30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ht="30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ht="30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ht="30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ht="30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ht="30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ht="30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ht="30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ht="30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ht="30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ht="30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ht="30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ht="30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ht="30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ht="30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ht="30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ht="30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ht="30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ht="30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ht="30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ht="30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ht="30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ht="30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ht="30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ht="30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ht="30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ht="30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ht="30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ht="30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ht="30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ht="30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ht="30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ht="30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ht="30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ht="30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ht="30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ht="30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ht="30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ht="30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ht="30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ht="30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ht="30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ht="30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ht="30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ht="30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ht="30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ht="30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ht="30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ht="30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ht="30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ht="30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ht="30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ht="30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ht="30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ht="30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ht="30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ht="30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ht="30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ht="30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ht="30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ht="30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ht="30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ht="30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ht="30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ht="30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ht="30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ht="30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ht="30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ht="30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ht="30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ht="30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ht="30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ht="30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ht="30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ht="30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ht="30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ht="30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ht="30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ht="30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ht="30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ht="30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ht="30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ht="30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ht="30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ht="30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ht="30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ht="30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ht="30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ht="30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ht="30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ht="30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ht="30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ht="30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ht="30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ht="30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ht="30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ht="30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ht="30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ht="30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ht="30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ht="30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ht="30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ht="30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ht="30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ht="30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ht="30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ht="30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ht="30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ht="30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ht="30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ht="30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ht="30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ht="30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ht="30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ht="30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ht="30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ht="30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ht="30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ht="30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ht="30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ht="30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ht="30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ht="30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ht="30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ht="30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ht="30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ht="30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ht="30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ht="30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ht="30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ht="30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ht="30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ht="30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ht="30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ht="30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ht="30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ht="30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ht="30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ht="30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ht="30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ht="30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ht="30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ht="30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ht="30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ht="30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ht="30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ht="30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ht="30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ht="30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ht="30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ht="30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ht="30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ht="30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ht="30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ht="30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ht="30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ht="30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ht="30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ht="30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ht="30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ht="30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ht="30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ht="30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ht="30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ht="30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ht="30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ht="30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ht="30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ht="30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ht="30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ht="30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ht="30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ht="30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ht="30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ht="30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ht="30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ht="30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ht="30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ht="30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ht="30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ht="30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ht="30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ht="30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ht="30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ht="30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ht="30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ht="30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ht="30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ht="30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ht="30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ht="30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ht="30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ht="30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ht="30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ht="30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ht="30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ht="30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ht="30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ht="30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ht="30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ht="30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ht="30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ht="30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ht="30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ht="30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ht="30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ht="30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ht="30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ht="30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ht="30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ht="30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ht="30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ht="30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ht="30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ht="30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ht="30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ht="30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ht="30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ht="30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ht="30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ht="30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ht="30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ht="30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ht="30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ht="30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ht="30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ht="30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ht="30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ht="30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ht="30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ht="30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ht="30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ht="30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ht="30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ht="30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ht="30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ht="30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ht="30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ht="30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ht="30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ht="30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ht="30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ht="30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ht="30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ht="30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ht="30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ht="30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ht="30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ht="30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ht="30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ht="30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ht="30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ht="30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ht="30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ht="30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ht="30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ht="30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ht="30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ht="30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ht="30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ht="30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ht="30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ht="30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ht="30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ht="30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ht="30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ht="30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ht="30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ht="30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ht="30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ht="30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ht="30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ht="30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ht="30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ht="30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ht="30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ht="30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ht="30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ht="30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ht="30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ht="30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ht="30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ht="30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ht="30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ht="30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ht="30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ht="30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ht="30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ht="30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ht="30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ht="30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ht="30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ht="30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ht="30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ht="30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ht="30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ht="30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ht="30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ht="30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ht="30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ht="30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ht="30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ht="30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ht="30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ht="30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ht="30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ht="30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ht="30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ht="30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ht="30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ht="30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ht="30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ht="30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ht="30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ht="30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ht="30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ht="30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ht="30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ht="30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ht="30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ht="30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ht="30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ht="30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ht="30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ht="30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ht="30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ht="30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ht="30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ht="30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ht="30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ht="30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ht="30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ht="30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ht="30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ht="30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ht="30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ht="30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ht="30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ht="30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ht="30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ht="30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ht="30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ht="30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ht="30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ht="30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ht="30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ht="30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ht="30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ht="30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ht="30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ht="30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ht="30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ht="30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ht="30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ht="30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ht="30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ht="30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ht="30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ht="30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ht="30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ht="30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ht="30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ht="30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ht="30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ht="30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ht="30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ht="30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ht="30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ht="30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ht="30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ht="30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ht="30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ht="30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ht="30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ht="30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ht="30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ht="30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ht="30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ht="30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ht="30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ht="30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ht="30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ht="30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ht="30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ht="30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ht="30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ht="30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ht="30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ht="30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ht="30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ht="30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ht="30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ht="30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ht="30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ht="30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ht="30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ht="30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ht="30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ht="30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ht="30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ht="30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ht="30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ht="30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ht="30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ht="30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ht="30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ht="30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ht="30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ht="30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ht="30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ht="30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ht="30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ht="30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ht="30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ht="30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ht="30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ht="30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ht="30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ht="30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ht="30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ht="30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ht="30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ht="30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ht="30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ht="30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ht="30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ht="30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ht="30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ht="30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ht="30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ht="30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ht="30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ht="30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ht="30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ht="30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ht="30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ht="30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ht="30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ht="30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ht="30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ht="30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ht="30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ht="30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ht="30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ht="30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ht="30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ht="30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ht="30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ht="30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ht="30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ht="30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ht="30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ht="30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ht="30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ht="30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ht="30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ht="30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ht="30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ht="30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ht="30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ht="30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ht="30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ht="30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ht="30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ht="30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ht="30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ht="30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ht="30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ht="30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ht="30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ht="30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ht="30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ht="30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ht="30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ht="30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ht="30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ht="30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ht="30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ht="30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ht="30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ht="30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ht="30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ht="30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ht="30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ht="30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ht="30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ht="30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ht="30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ht="30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ht="30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ht="30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ht="30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ht="30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ht="30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ht="30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ht="30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ht="30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ht="30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ht="30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ht="30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ht="30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ht="30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ht="30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ht="30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ht="30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ht="30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ht="30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ht="30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ht="30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ht="30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ht="30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ht="30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ht="30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ht="30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ht="30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ht="30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ht="30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ht="30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ht="30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ht="30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ht="30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ht="30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ht="30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ht="30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ht="30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ht="30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ht="30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ht="30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ht="30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ht="30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ht="30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ht="30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ht="30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ht="30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ht="30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ht="30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ht="30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ht="30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ht="30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ht="30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ht="30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ht="30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ht="30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ht="30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ht="30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ht="30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ht="30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ht="30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ht="30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ht="30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ht="30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ht="30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ht="30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ht="30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ht="30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ht="30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ht="30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ht="30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ht="30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ht="30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ht="30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ht="30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ht="30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ht="30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ht="30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ht="30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ht="30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ht="30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ht="30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ht="30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ht="30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ht="30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ht="30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ht="30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ht="30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ht="30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ht="30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ht="30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ht="30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ht="30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ht="30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ht="30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ht="30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ht="30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ht="30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ht="30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ht="30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ht="30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ht="30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ht="30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ht="30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ht="30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ht="30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ht="30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ht="30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ht="30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ht="30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ht="30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ht="30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ht="30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ht="30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ht="30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ht="30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ht="30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ht="30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ht="30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ht="30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ht="30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ht="30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ht="30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ht="30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ht="30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ht="30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ht="30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ht="30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ht="30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ht="30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ht="30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ht="30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ht="30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ht="30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ht="30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ht="30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ht="30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ht="30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ht="30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ht="30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ht="30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ht="30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ht="30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ht="30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ht="30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ht="30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ht="30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ht="30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ht="30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ht="30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ht="30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ht="30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ht="30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ht="30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ht="30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ht="30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ht="30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ht="30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ht="30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ht="30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ht="30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ht="30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ht="30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ht="30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ht="30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ht="30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ht="30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ht="30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ht="30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ht="30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ht="30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ht="30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ht="30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ht="30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ht="30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ht="30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ht="30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ht="30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ht="30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ht="30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ht="30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ht="30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ht="30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ht="30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ht="30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ht="30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ht="30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ht="30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ht="30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ht="30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ht="30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ht="30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ht="30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ht="30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ht="30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ht="30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ht="30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ht="30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ht="30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ht="30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ht="30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ht="30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ht="30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ht="30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ht="30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ht="30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ht="30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ht="30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ht="30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ht="30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ht="30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ht="30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ht="30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ht="30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ht="30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ht="30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ht="30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ht="30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ht="30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ht="30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ht="30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ht="30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ht="30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ht="30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ht="30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ht="30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ht="30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ht="30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ht="30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ht="30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ht="30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ht="30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ht="30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ht="30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ht="30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ht="30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ht="30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ht="30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ht="30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ht="30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ht="30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ht="30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ht="30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ht="30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ht="30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ht="30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ht="30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ht="30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ht="30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ht="30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ht="30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ht="30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ht="30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ht="30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ht="30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ht="30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ht="30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ht="30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ht="30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ht="30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ht="30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ht="30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ht="30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ht="30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ht="30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ht="30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ht="30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ht="30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ht="30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ht="30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30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ht="30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30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30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30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ht="30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30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30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30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30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30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ht="30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30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30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30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ht="30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6">
    <mergeCell ref="D2:F2"/>
    <mergeCell ref="H2:J2"/>
    <mergeCell ref="L2:M2"/>
    <mergeCell ref="O2:Q2"/>
    <mergeCell ref="S2:U2"/>
    <mergeCell ref="C4:AG4"/>
  </mergeCells>
  <conditionalFormatting sqref="C7:AG11">
    <cfRule type="expression" dxfId="0" priority="1" stopIfTrue="1">
      <formula>C7=""</formula>
    </cfRule>
  </conditionalFormatting>
  <dataValidations>
    <dataValidation type="list" allowBlank="1" showErrorMessage="1" sqref="B7:B11">
      <formula1>'Nama Karyawan'!$B$4:$B$8</formula1>
    </dataValidation>
  </dataValidation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26.88"/>
    <col customWidth="1" min="3" max="3" width="2.38"/>
    <col customWidth="1" min="4" max="26" width="7.63"/>
  </cols>
  <sheetData>
    <row r="1" ht="49.5" customHeight="1">
      <c r="B1" s="2" t="s">
        <v>13</v>
      </c>
    </row>
    <row r="2" ht="15.0" customHeight="1"/>
    <row r="3" ht="30.0" customHeight="1">
      <c r="B3" s="25" t="s">
        <v>13</v>
      </c>
    </row>
    <row r="4" ht="30.0" customHeight="1">
      <c r="B4" s="20" t="s">
        <v>46</v>
      </c>
    </row>
    <row r="5" ht="30.0" customHeight="1">
      <c r="B5" s="20" t="s">
        <v>47</v>
      </c>
    </row>
    <row r="6" ht="30.0" customHeight="1">
      <c r="B6" s="20" t="s">
        <v>48</v>
      </c>
    </row>
    <row r="7" ht="30.0" customHeight="1">
      <c r="B7" s="20" t="s">
        <v>49</v>
      </c>
    </row>
    <row r="8" ht="30.0" customHeight="1">
      <c r="B8" s="20" t="s">
        <v>50</v>
      </c>
    </row>
    <row r="9" ht="30.0" customHeight="1"/>
    <row r="10" ht="30.0" customHeight="1"/>
    <row r="11" ht="30.0" customHeight="1"/>
    <row r="12" ht="30.0" customHeight="1"/>
    <row r="13" ht="30.0" customHeight="1"/>
    <row r="14" ht="30.0" customHeight="1"/>
    <row r="15" ht="30.0" customHeight="1"/>
    <row r="16" ht="30.0" customHeight="1"/>
    <row r="17" ht="30.0" customHeight="1"/>
    <row r="18" ht="30.0" customHeight="1"/>
    <row r="19" ht="30.0" customHeight="1"/>
    <row r="20" ht="30.0" customHeight="1"/>
    <row r="21" ht="30.0" customHeight="1"/>
    <row r="22" ht="30.0" customHeight="1"/>
    <row r="23" ht="30.0" customHeight="1"/>
    <row r="24" ht="30.0" customHeight="1"/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